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bookViews>
    <workbookView xWindow="-120" yWindow="-120" windowWidth="29040" windowHeight="15720" xr2:uid="{00000000-000D-0000-FFFF-FFFF00000000}"/>
  </bookViews>
  <sheets>
    <sheet name="Inputs" sheetId="1" r:id="rId1"/>
    <sheet name="Drivers" sheetId="2" r:id="rId2"/>
    <sheet name="Monthly Forecast" sheetId="3" r:id="rId3"/>
    <sheet name="Bridge" sheetId="4" r:id="rId4"/>
  </sheets>
  <definedNames>
    <definedName name="diesel_p10">Inputs!$C$28</definedName>
    <definedName name="diesel_p90">Inputs!$C$29</definedName>
    <definedName name="duration">Inputs!$C$22</definedName>
    <definedName name="exposure">Inputs!$C$13</definedName>
    <definedName name="fixed_share_new">Inputs!$C$19</definedName>
    <definedName name="fuel_share">Inputs!$C$16</definedName>
    <definedName name="funding_cut">Inputs!$C$26</definedName>
    <definedName name="funding_months">Inputs!$C$27</definedName>
    <definedName name="gc_per_day">Inputs!$C$14</definedName>
    <definedName name="main_months">Inputs!$C$30</definedName>
    <definedName name="material_share">Inputs!$C$15</definedName>
    <definedName name="new_margin">Inputs!$C$20</definedName>
    <definedName name="pass_through">Inputs!$C$17</definedName>
    <definedName name="public_share">Inputs!$C$18</definedName>
    <definedName name="rate_lag">Inputs!$C$24</definedName>
    <definedName name="rate_sens">Inputs!$C$23</definedName>
    <definedName name="rate_start">Inputs!$C$25</definedName>
    <definedName name="set_diesel">Inputs!$C$9</definedName>
    <definedName name="set_episode">Inputs!$C$10</definedName>
    <definedName name="set_funding">Inputs!$C$8</definedName>
    <definedName name="set_rate_bp">Inputs!$C$7</definedName>
    <definedName name="set_tariff">Inputs!$C$6</definedName>
    <definedName name="set_weather">Inputs!$C$5</definedName>
    <definedName name="start_delay">Inputs!$C$21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4" i="3" l="1"/>
  <c r="J145" i="3" s="1"/>
  <c r="I144" i="3"/>
  <c r="I145" i="3" s="1"/>
  <c r="H144" i="3"/>
  <c r="G144" i="3"/>
  <c r="F144" i="3"/>
  <c r="E144" i="3"/>
  <c r="D144" i="3"/>
  <c r="C144" i="3"/>
  <c r="H140" i="3"/>
  <c r="G140" i="3"/>
  <c r="F140" i="3"/>
  <c r="E140" i="3"/>
  <c r="D140" i="3"/>
  <c r="C140" i="3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Z126" i="3"/>
  <c r="Y126" i="3"/>
  <c r="X126" i="3"/>
  <c r="W126" i="3"/>
  <c r="V126" i="3"/>
  <c r="U126" i="3"/>
  <c r="T126" i="3"/>
  <c r="S126" i="3"/>
  <c r="J117" i="3"/>
  <c r="J118" i="3" s="1"/>
  <c r="I117" i="3"/>
  <c r="I118" i="3" s="1"/>
  <c r="H117" i="3"/>
  <c r="G117" i="3"/>
  <c r="F117" i="3"/>
  <c r="E117" i="3"/>
  <c r="D117" i="3"/>
  <c r="C117" i="3"/>
  <c r="H113" i="3"/>
  <c r="F113" i="3"/>
  <c r="E113" i="3"/>
  <c r="D113" i="3"/>
  <c r="C11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J90" i="3"/>
  <c r="J91" i="3" s="1"/>
  <c r="I90" i="3"/>
  <c r="I91" i="3" s="1"/>
  <c r="H90" i="3"/>
  <c r="H91" i="3" s="1"/>
  <c r="G90" i="3"/>
  <c r="G91" i="3" s="1"/>
  <c r="F90" i="3"/>
  <c r="F91" i="3" s="1"/>
  <c r="E90" i="3"/>
  <c r="E91" i="3" s="1"/>
  <c r="D90" i="3"/>
  <c r="D91" i="3" s="1"/>
  <c r="C90" i="3"/>
  <c r="C91" i="3" s="1"/>
  <c r="H86" i="3"/>
  <c r="E86" i="3"/>
  <c r="D86" i="3"/>
  <c r="C8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Z63" i="3"/>
  <c r="Z64" i="3" s="1"/>
  <c r="Y63" i="3"/>
  <c r="Y64" i="3" s="1"/>
  <c r="X63" i="3"/>
  <c r="X64" i="3" s="1"/>
  <c r="W63" i="3"/>
  <c r="W64" i="3" s="1"/>
  <c r="V63" i="3"/>
  <c r="V64" i="3" s="1"/>
  <c r="U63" i="3"/>
  <c r="U64" i="3" s="1"/>
  <c r="T63" i="3"/>
  <c r="T64" i="3" s="1"/>
  <c r="S63" i="3"/>
  <c r="S64" i="3" s="1"/>
  <c r="R63" i="3"/>
  <c r="R64" i="3" s="1"/>
  <c r="Q63" i="3"/>
  <c r="Q64" i="3" s="1"/>
  <c r="P63" i="3"/>
  <c r="P64" i="3" s="1"/>
  <c r="O63" i="3"/>
  <c r="O64" i="3" s="1"/>
  <c r="N63" i="3"/>
  <c r="N64" i="3" s="1"/>
  <c r="M63" i="3"/>
  <c r="M64" i="3" s="1"/>
  <c r="L63" i="3"/>
  <c r="L64" i="3" s="1"/>
  <c r="K63" i="3"/>
  <c r="K64" i="3" s="1"/>
  <c r="J63" i="3"/>
  <c r="J64" i="3" s="1"/>
  <c r="I63" i="3"/>
  <c r="I64" i="3" s="1"/>
  <c r="H63" i="3"/>
  <c r="H64" i="3" s="1"/>
  <c r="G63" i="3"/>
  <c r="G64" i="3" s="1"/>
  <c r="F63" i="3"/>
  <c r="F64" i="3" s="1"/>
  <c r="E63" i="3"/>
  <c r="E64" i="3" s="1"/>
  <c r="D63" i="3"/>
  <c r="D64" i="3" s="1"/>
  <c r="C63" i="3"/>
  <c r="C64" i="3" s="1"/>
  <c r="H59" i="3"/>
  <c r="D59" i="3"/>
  <c r="C5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Z36" i="3"/>
  <c r="Z37" i="3" s="1"/>
  <c r="Y36" i="3"/>
  <c r="Y37" i="3" s="1"/>
  <c r="X36" i="3"/>
  <c r="X37" i="3" s="1"/>
  <c r="W36" i="3"/>
  <c r="W37" i="3" s="1"/>
  <c r="V36" i="3"/>
  <c r="V37" i="3" s="1"/>
  <c r="U36" i="3"/>
  <c r="U37" i="3" s="1"/>
  <c r="T36" i="3"/>
  <c r="T37" i="3" s="1"/>
  <c r="S36" i="3"/>
  <c r="S37" i="3" s="1"/>
  <c r="R36" i="3"/>
  <c r="R37" i="3" s="1"/>
  <c r="Q36" i="3"/>
  <c r="Q37" i="3" s="1"/>
  <c r="P36" i="3"/>
  <c r="P37" i="3" s="1"/>
  <c r="O36" i="3"/>
  <c r="O37" i="3" s="1"/>
  <c r="N36" i="3"/>
  <c r="N37" i="3" s="1"/>
  <c r="M36" i="3"/>
  <c r="M37" i="3" s="1"/>
  <c r="L36" i="3"/>
  <c r="L37" i="3" s="1"/>
  <c r="K36" i="3"/>
  <c r="K37" i="3" s="1"/>
  <c r="J36" i="3"/>
  <c r="J37" i="3" s="1"/>
  <c r="I36" i="3"/>
  <c r="I37" i="3" s="1"/>
  <c r="H36" i="3"/>
  <c r="H37" i="3" s="1"/>
  <c r="G36" i="3"/>
  <c r="G37" i="3" s="1"/>
  <c r="F36" i="3"/>
  <c r="F37" i="3" s="1"/>
  <c r="E36" i="3"/>
  <c r="E37" i="3" s="1"/>
  <c r="D36" i="3"/>
  <c r="D37" i="3" s="1"/>
  <c r="C36" i="3"/>
  <c r="C37" i="3" s="1"/>
  <c r="H32" i="3"/>
  <c r="C3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Z9" i="3"/>
  <c r="Z10" i="3" s="1"/>
  <c r="Y9" i="3"/>
  <c r="Y10" i="3" s="1"/>
  <c r="X9" i="3"/>
  <c r="X10" i="3" s="1"/>
  <c r="W9" i="3"/>
  <c r="W10" i="3" s="1"/>
  <c r="V9" i="3"/>
  <c r="V10" i="3" s="1"/>
  <c r="U9" i="3"/>
  <c r="U10" i="3" s="1"/>
  <c r="T9" i="3"/>
  <c r="T10" i="3" s="1"/>
  <c r="S9" i="3"/>
  <c r="S10" i="3" s="1"/>
  <c r="R9" i="3"/>
  <c r="R10" i="3" s="1"/>
  <c r="Q9" i="3"/>
  <c r="Q10" i="3" s="1"/>
  <c r="P9" i="3"/>
  <c r="P10" i="3" s="1"/>
  <c r="O9" i="3"/>
  <c r="O10" i="3" s="1"/>
  <c r="N9" i="3"/>
  <c r="N10" i="3" s="1"/>
  <c r="M9" i="3"/>
  <c r="M10" i="3" s="1"/>
  <c r="L9" i="3"/>
  <c r="L10" i="3" s="1"/>
  <c r="K9" i="3"/>
  <c r="K10" i="3" s="1"/>
  <c r="J9" i="3"/>
  <c r="J10" i="3" s="1"/>
  <c r="I9" i="3"/>
  <c r="I10" i="3" s="1"/>
  <c r="H9" i="3"/>
  <c r="H10" i="3" s="1"/>
  <c r="G9" i="3"/>
  <c r="G10" i="3" s="1"/>
  <c r="F9" i="3"/>
  <c r="F10" i="3" s="1"/>
  <c r="E9" i="3"/>
  <c r="E10" i="3" s="1"/>
  <c r="D9" i="3"/>
  <c r="D10" i="3" s="1"/>
  <c r="C9" i="3"/>
  <c r="C10" i="3" s="1"/>
  <c r="Z6" i="3"/>
  <c r="Z7" i="3" s="1"/>
  <c r="Y6" i="3"/>
  <c r="Y7" i="3" s="1"/>
  <c r="X6" i="3"/>
  <c r="X7" i="3" s="1"/>
  <c r="W6" i="3"/>
  <c r="W7" i="3" s="1"/>
  <c r="V6" i="3"/>
  <c r="V7" i="3" s="1"/>
  <c r="U6" i="3"/>
  <c r="U7" i="3" s="1"/>
  <c r="T6" i="3"/>
  <c r="T7" i="3" s="1"/>
  <c r="S6" i="3"/>
  <c r="S7" i="3" s="1"/>
  <c r="R6" i="3"/>
  <c r="R7" i="3" s="1"/>
  <c r="Q6" i="3"/>
  <c r="Q7" i="3" s="1"/>
  <c r="P6" i="3"/>
  <c r="P7" i="3" s="1"/>
  <c r="O6" i="3"/>
  <c r="O7" i="3" s="1"/>
  <c r="N6" i="3"/>
  <c r="N7" i="3" s="1"/>
  <c r="M6" i="3"/>
  <c r="M7" i="3" s="1"/>
  <c r="L6" i="3"/>
  <c r="L7" i="3" s="1"/>
  <c r="K6" i="3"/>
  <c r="K7" i="3" s="1"/>
  <c r="J6" i="3"/>
  <c r="J7" i="3" s="1"/>
  <c r="I6" i="3"/>
  <c r="I7" i="3" s="1"/>
  <c r="H6" i="3"/>
  <c r="H7" i="3" s="1"/>
  <c r="G6" i="3"/>
  <c r="G7" i="3" s="1"/>
  <c r="F6" i="3"/>
  <c r="F7" i="3" s="1"/>
  <c r="E6" i="3"/>
  <c r="E7" i="3" s="1"/>
  <c r="D6" i="3"/>
  <c r="D7" i="3" s="1"/>
  <c r="C6" i="3"/>
  <c r="C7" i="3" s="1"/>
  <c r="H5" i="3"/>
  <c r="H145" i="3" l="1"/>
  <c r="G145" i="3"/>
  <c r="F145" i="3"/>
  <c r="E145" i="3"/>
  <c r="D145" i="3"/>
  <c r="C145" i="3"/>
  <c r="Z144" i="3"/>
  <c r="Z145" i="3" s="1"/>
  <c r="Y144" i="3"/>
  <c r="Y145" i="3" s="1"/>
  <c r="X117" i="3"/>
  <c r="X118" i="3" s="1"/>
  <c r="W117" i="3"/>
  <c r="W118" i="3" s="1"/>
  <c r="R126" i="3"/>
  <c r="Q126" i="3"/>
  <c r="P126" i="3"/>
  <c r="O126" i="3"/>
  <c r="N126" i="3"/>
  <c r="L126" i="3"/>
  <c r="K126" i="3"/>
  <c r="J126" i="3"/>
  <c r="I126" i="3"/>
  <c r="M126" i="3"/>
  <c r="Y90" i="3"/>
  <c r="Y91" i="3" s="1"/>
  <c r="Z90" i="3"/>
  <c r="Z91" i="3" s="1"/>
  <c r="X90" i="3"/>
  <c r="X91" i="3" s="1"/>
  <c r="W90" i="3"/>
  <c r="W91" i="3" s="1"/>
  <c r="V90" i="3"/>
  <c r="V91" i="3" s="1"/>
  <c r="S90" i="3"/>
  <c r="S91" i="3" s="1"/>
  <c r="Q90" i="3"/>
  <c r="Q91" i="3" s="1"/>
  <c r="P90" i="3"/>
  <c r="P91" i="3" s="1"/>
  <c r="N90" i="3"/>
  <c r="N91" i="3" s="1"/>
  <c r="L90" i="3"/>
  <c r="L91" i="3" s="1"/>
  <c r="U90" i="3"/>
  <c r="U91" i="3" s="1"/>
  <c r="T90" i="3"/>
  <c r="T91" i="3" s="1"/>
  <c r="R90" i="3"/>
  <c r="R91" i="3" s="1"/>
  <c r="O90" i="3"/>
  <c r="O91" i="3" s="1"/>
  <c r="M90" i="3"/>
  <c r="M91" i="3" s="1"/>
  <c r="K90" i="3"/>
  <c r="K91" i="3" s="1"/>
  <c r="M99" i="3"/>
  <c r="L99" i="3"/>
  <c r="K99" i="3"/>
  <c r="J99" i="3"/>
  <c r="I99" i="3"/>
  <c r="G99" i="3"/>
  <c r="F99" i="3"/>
  <c r="E99" i="3"/>
  <c r="D99" i="3"/>
  <c r="C99" i="3"/>
  <c r="Y99" i="3"/>
  <c r="X99" i="3"/>
  <c r="W99" i="3"/>
  <c r="V99" i="3"/>
  <c r="Z99" i="3"/>
  <c r="O99" i="3"/>
  <c r="U99" i="3"/>
  <c r="T99" i="3"/>
  <c r="S99" i="3"/>
  <c r="R99" i="3"/>
  <c r="Q99" i="3"/>
  <c r="P99" i="3"/>
  <c r="H99" i="3"/>
  <c r="N99" i="3"/>
  <c r="V87" i="3"/>
  <c r="V88" i="3" s="1"/>
  <c r="X87" i="3"/>
  <c r="X88" i="3" s="1"/>
  <c r="Z87" i="3"/>
  <c r="Z88" i="3" s="1"/>
  <c r="Y87" i="3"/>
  <c r="Y88" i="3" s="1"/>
  <c r="W87" i="3"/>
  <c r="W88" i="3" s="1"/>
  <c r="AA145" i="3"/>
  <c r="B13" i="4" s="1"/>
  <c r="C146" i="3"/>
  <c r="E146" i="3"/>
  <c r="G146" i="3"/>
  <c r="I146" i="3"/>
  <c r="K146" i="3"/>
  <c r="M146" i="3"/>
  <c r="O146" i="3"/>
  <c r="P146" i="3"/>
  <c r="R146" i="3"/>
  <c r="T146" i="3"/>
  <c r="V146" i="3"/>
  <c r="X146" i="3"/>
  <c r="Y146" i="3"/>
  <c r="AB145" i="3"/>
  <c r="D13" i="4" s="1"/>
  <c r="D146" i="3"/>
  <c r="F146" i="3"/>
  <c r="H146" i="3"/>
  <c r="J146" i="3"/>
  <c r="L146" i="3"/>
  <c r="N146" i="3"/>
  <c r="Q146" i="3"/>
  <c r="S146" i="3"/>
  <c r="U146" i="3"/>
  <c r="W146" i="3"/>
  <c r="Z146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T157" i="3"/>
  <c r="Z157" i="3"/>
  <c r="Y157" i="3"/>
  <c r="X157" i="3"/>
  <c r="W157" i="3"/>
  <c r="V157" i="3"/>
  <c r="U157" i="3"/>
  <c r="S157" i="3"/>
  <c r="R157" i="3"/>
  <c r="Q157" i="3"/>
  <c r="N144" i="3"/>
  <c r="N145" i="3" s="1"/>
  <c r="W144" i="3"/>
  <c r="W145" i="3" s="1"/>
  <c r="L144" i="3"/>
  <c r="L145" i="3" s="1"/>
  <c r="K144" i="3"/>
  <c r="K145" i="3" s="1"/>
  <c r="V144" i="3"/>
  <c r="V145" i="3" s="1"/>
  <c r="U144" i="3"/>
  <c r="U145" i="3" s="1"/>
  <c r="T144" i="3"/>
  <c r="T145" i="3" s="1"/>
  <c r="X144" i="3"/>
  <c r="X145" i="3" s="1"/>
  <c r="S144" i="3"/>
  <c r="S145" i="3" s="1"/>
  <c r="R144" i="3"/>
  <c r="R145" i="3" s="1"/>
  <c r="Q144" i="3"/>
  <c r="Q145" i="3" s="1"/>
  <c r="P144" i="3"/>
  <c r="P145" i="3" s="1"/>
  <c r="O144" i="3"/>
  <c r="O145" i="3" s="1"/>
  <c r="M144" i="3"/>
  <c r="M145" i="3" s="1"/>
  <c r="E153" i="3"/>
  <c r="W153" i="3"/>
  <c r="D153" i="3"/>
  <c r="C153" i="3"/>
  <c r="K153" i="3"/>
  <c r="Z153" i="3"/>
  <c r="Y153" i="3"/>
  <c r="X153" i="3"/>
  <c r="V153" i="3"/>
  <c r="U153" i="3"/>
  <c r="T153" i="3"/>
  <c r="S153" i="3"/>
  <c r="R153" i="3"/>
  <c r="Q153" i="3"/>
  <c r="P153" i="3"/>
  <c r="O153" i="3"/>
  <c r="N153" i="3"/>
  <c r="M153" i="3"/>
  <c r="L153" i="3"/>
  <c r="J153" i="3"/>
  <c r="I153" i="3"/>
  <c r="H153" i="3"/>
  <c r="G153" i="3"/>
  <c r="F153" i="3"/>
  <c r="Z141" i="3"/>
  <c r="Z142" i="3" s="1"/>
  <c r="X141" i="3"/>
  <c r="X142" i="3" s="1"/>
  <c r="W141" i="3"/>
  <c r="W142" i="3" s="1"/>
  <c r="L141" i="3"/>
  <c r="L142" i="3" s="1"/>
  <c r="H141" i="3"/>
  <c r="H142" i="3" s="1"/>
  <c r="M141" i="3"/>
  <c r="M142" i="3" s="1"/>
  <c r="G141" i="3"/>
  <c r="G142" i="3" s="1"/>
  <c r="F141" i="3"/>
  <c r="F142" i="3" s="1"/>
  <c r="E141" i="3"/>
  <c r="E142" i="3" s="1"/>
  <c r="D141" i="3"/>
  <c r="D142" i="3" s="1"/>
  <c r="C141" i="3"/>
  <c r="C142" i="3" s="1"/>
  <c r="K141" i="3"/>
  <c r="K142" i="3" s="1"/>
  <c r="J141" i="3"/>
  <c r="J142" i="3" s="1"/>
  <c r="I141" i="3"/>
  <c r="I142" i="3" s="1"/>
  <c r="N141" i="3"/>
  <c r="N142" i="3" s="1"/>
  <c r="O141" i="3"/>
  <c r="O142" i="3" s="1"/>
  <c r="P141" i="3"/>
  <c r="P142" i="3" s="1"/>
  <c r="Q141" i="3"/>
  <c r="Q142" i="3" s="1"/>
  <c r="Y141" i="3"/>
  <c r="Y142" i="3" s="1"/>
  <c r="R141" i="3"/>
  <c r="R142" i="3" s="1"/>
  <c r="S141" i="3"/>
  <c r="S142" i="3" s="1"/>
  <c r="T141" i="3"/>
  <c r="T142" i="3" s="1"/>
  <c r="U141" i="3"/>
  <c r="U142" i="3" s="1"/>
  <c r="V141" i="3"/>
  <c r="V142" i="3" s="1"/>
  <c r="H118" i="3"/>
  <c r="G118" i="3"/>
  <c r="F118" i="3"/>
  <c r="E118" i="3"/>
  <c r="D118" i="3"/>
  <c r="C118" i="3"/>
  <c r="P117" i="3"/>
  <c r="P118" i="3" s="1"/>
  <c r="O117" i="3"/>
  <c r="O118" i="3" s="1"/>
  <c r="N117" i="3"/>
  <c r="N118" i="3" s="1"/>
  <c r="M117" i="3"/>
  <c r="M118" i="3" s="1"/>
  <c r="L117" i="3"/>
  <c r="L118" i="3" s="1"/>
  <c r="K117" i="3"/>
  <c r="K118" i="3" s="1"/>
  <c r="Z117" i="3"/>
  <c r="Z118" i="3" s="1"/>
  <c r="Y117" i="3"/>
  <c r="Y118" i="3" s="1"/>
  <c r="V117" i="3"/>
  <c r="V118" i="3" s="1"/>
  <c r="U117" i="3"/>
  <c r="U118" i="3" s="1"/>
  <c r="T117" i="3"/>
  <c r="T118" i="3" s="1"/>
  <c r="S117" i="3"/>
  <c r="S118" i="3" s="1"/>
  <c r="R117" i="3"/>
  <c r="R118" i="3" s="1"/>
  <c r="Q117" i="3"/>
  <c r="Q118" i="3" s="1"/>
  <c r="H126" i="3"/>
  <c r="G126" i="3"/>
  <c r="F126" i="3"/>
  <c r="E126" i="3"/>
  <c r="D126" i="3"/>
  <c r="C126" i="3"/>
  <c r="X114" i="3"/>
  <c r="X115" i="3" s="1"/>
  <c r="F114" i="3"/>
  <c r="F115" i="3" s="1"/>
  <c r="E114" i="3"/>
  <c r="E115" i="3" s="1"/>
  <c r="D114" i="3"/>
  <c r="D115" i="3" s="1"/>
  <c r="Z114" i="3"/>
  <c r="Z115" i="3" s="1"/>
  <c r="Y114" i="3"/>
  <c r="Y115" i="3" s="1"/>
  <c r="C114" i="3"/>
  <c r="C115" i="3" s="1"/>
  <c r="W114" i="3"/>
  <c r="W115" i="3" s="1"/>
  <c r="V114" i="3"/>
  <c r="V115" i="3" s="1"/>
  <c r="U114" i="3"/>
  <c r="U115" i="3" s="1"/>
  <c r="T114" i="3"/>
  <c r="T115" i="3" s="1"/>
  <c r="S114" i="3"/>
  <c r="S115" i="3" s="1"/>
  <c r="R114" i="3"/>
  <c r="R115" i="3" s="1"/>
  <c r="Q114" i="3"/>
  <c r="Q115" i="3" s="1"/>
  <c r="P114" i="3"/>
  <c r="P115" i="3" s="1"/>
  <c r="O114" i="3"/>
  <c r="O115" i="3" s="1"/>
  <c r="N114" i="3"/>
  <c r="N115" i="3" s="1"/>
  <c r="M114" i="3"/>
  <c r="M115" i="3" s="1"/>
  <c r="L114" i="3"/>
  <c r="L115" i="3" s="1"/>
  <c r="K114" i="3"/>
  <c r="K115" i="3" s="1"/>
  <c r="J114" i="3"/>
  <c r="J115" i="3" s="1"/>
  <c r="I114" i="3"/>
  <c r="I115" i="3" s="1"/>
  <c r="H114" i="3"/>
  <c r="H115" i="3" s="1"/>
  <c r="G114" i="3"/>
  <c r="G115" i="3" s="1"/>
  <c r="AA91" i="3"/>
  <c r="AB91" i="3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Z89" i="3"/>
  <c r="Z105" i="3"/>
  <c r="Y89" i="3"/>
  <c r="Y105" i="3"/>
  <c r="X89" i="3"/>
  <c r="X105" i="3"/>
  <c r="W89" i="3"/>
  <c r="W105" i="3"/>
  <c r="V89" i="3"/>
  <c r="V105" i="3"/>
  <c r="K87" i="3"/>
  <c r="K88" i="3" s="1"/>
  <c r="E87" i="3"/>
  <c r="E88" i="3" s="1"/>
  <c r="D87" i="3"/>
  <c r="D88" i="3" s="1"/>
  <c r="C87" i="3"/>
  <c r="C88" i="3" s="1"/>
  <c r="I87" i="3"/>
  <c r="I88" i="3" s="1"/>
  <c r="Q87" i="3"/>
  <c r="Q88" i="3" s="1"/>
  <c r="F87" i="3"/>
  <c r="F88" i="3" s="1"/>
  <c r="J87" i="3"/>
  <c r="J88" i="3" s="1"/>
  <c r="G87" i="3"/>
  <c r="G88" i="3" s="1"/>
  <c r="H87" i="3"/>
  <c r="H88" i="3" s="1"/>
  <c r="L87" i="3"/>
  <c r="L88" i="3" s="1"/>
  <c r="M87" i="3"/>
  <c r="M88" i="3" s="1"/>
  <c r="N87" i="3"/>
  <c r="N88" i="3" s="1"/>
  <c r="O87" i="3"/>
  <c r="O88" i="3" s="1"/>
  <c r="P87" i="3"/>
  <c r="P88" i="3" s="1"/>
  <c r="U87" i="3"/>
  <c r="U88" i="3" s="1"/>
  <c r="T87" i="3"/>
  <c r="T88" i="3" s="1"/>
  <c r="S87" i="3"/>
  <c r="S88" i="3" s="1"/>
  <c r="R87" i="3"/>
  <c r="R88" i="3" s="1"/>
  <c r="AA64" i="3"/>
  <c r="C65" i="3"/>
  <c r="E65" i="3"/>
  <c r="G65" i="3"/>
  <c r="I65" i="3"/>
  <c r="L65" i="3"/>
  <c r="N65" i="3"/>
  <c r="P65" i="3"/>
  <c r="R65" i="3"/>
  <c r="T65" i="3"/>
  <c r="V65" i="3"/>
  <c r="X65" i="3"/>
  <c r="Y65" i="3"/>
  <c r="AB64" i="3"/>
  <c r="D65" i="3"/>
  <c r="F65" i="3"/>
  <c r="H65" i="3"/>
  <c r="J65" i="3"/>
  <c r="K65" i="3"/>
  <c r="M65" i="3"/>
  <c r="O65" i="3"/>
  <c r="Q65" i="3"/>
  <c r="S65" i="3"/>
  <c r="U65" i="3"/>
  <c r="W65" i="3"/>
  <c r="Z65" i="3"/>
  <c r="M72" i="3"/>
  <c r="L72" i="3"/>
  <c r="K72" i="3"/>
  <c r="J72" i="3"/>
  <c r="I72" i="3"/>
  <c r="H72" i="3"/>
  <c r="G72" i="3"/>
  <c r="E72" i="3"/>
  <c r="D72" i="3"/>
  <c r="C72" i="3"/>
  <c r="F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60" i="3"/>
  <c r="M61" i="3" s="1"/>
  <c r="P60" i="3"/>
  <c r="P61" i="3" s="1"/>
  <c r="T60" i="3"/>
  <c r="T61" i="3" s="1"/>
  <c r="W60" i="3"/>
  <c r="W61" i="3" s="1"/>
  <c r="D60" i="3"/>
  <c r="D61" i="3" s="1"/>
  <c r="E60" i="3"/>
  <c r="E61" i="3" s="1"/>
  <c r="G60" i="3"/>
  <c r="G61" i="3" s="1"/>
  <c r="Z60" i="3"/>
  <c r="Z61" i="3" s="1"/>
  <c r="X60" i="3"/>
  <c r="X61" i="3" s="1"/>
  <c r="V60" i="3"/>
  <c r="V61" i="3" s="1"/>
  <c r="S60" i="3"/>
  <c r="S61" i="3" s="1"/>
  <c r="Q60" i="3"/>
  <c r="Q61" i="3" s="1"/>
  <c r="O60" i="3"/>
  <c r="O61" i="3" s="1"/>
  <c r="U60" i="3"/>
  <c r="U61" i="3" s="1"/>
  <c r="L60" i="3"/>
  <c r="L61" i="3" s="1"/>
  <c r="J60" i="3"/>
  <c r="J61" i="3" s="1"/>
  <c r="H60" i="3"/>
  <c r="H61" i="3" s="1"/>
  <c r="F60" i="3"/>
  <c r="F61" i="3" s="1"/>
  <c r="N60" i="3"/>
  <c r="N61" i="3" s="1"/>
  <c r="R60" i="3"/>
  <c r="R61" i="3" s="1"/>
  <c r="Y60" i="3"/>
  <c r="Y61" i="3" s="1"/>
  <c r="C60" i="3"/>
  <c r="C61" i="3" s="1"/>
  <c r="I60" i="3"/>
  <c r="I61" i="3" s="1"/>
  <c r="K60" i="3"/>
  <c r="K61" i="3" s="1"/>
  <c r="AA37" i="3"/>
  <c r="AB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S45" i="3"/>
  <c r="R45" i="3"/>
  <c r="Q45" i="3"/>
  <c r="P45" i="3"/>
  <c r="O45" i="3"/>
  <c r="Y45" i="3"/>
  <c r="M45" i="3"/>
  <c r="L45" i="3"/>
  <c r="K45" i="3"/>
  <c r="J45" i="3"/>
  <c r="I45" i="3"/>
  <c r="Z45" i="3"/>
  <c r="G45" i="3"/>
  <c r="F45" i="3"/>
  <c r="N45" i="3"/>
  <c r="D45" i="3"/>
  <c r="C45" i="3"/>
  <c r="H45" i="3"/>
  <c r="X45" i="3"/>
  <c r="W45" i="3"/>
  <c r="V45" i="3"/>
  <c r="U45" i="3"/>
  <c r="T45" i="3"/>
  <c r="E45" i="3"/>
  <c r="J33" i="3"/>
  <c r="J34" i="3" s="1"/>
  <c r="H33" i="3"/>
  <c r="H34" i="3" s="1"/>
  <c r="F33" i="3"/>
  <c r="F34" i="3" s="1"/>
  <c r="D33" i="3"/>
  <c r="D34" i="3" s="1"/>
  <c r="Z33" i="3"/>
  <c r="Z34" i="3" s="1"/>
  <c r="X33" i="3"/>
  <c r="X34" i="3" s="1"/>
  <c r="V33" i="3"/>
  <c r="V34" i="3" s="1"/>
  <c r="U33" i="3"/>
  <c r="U34" i="3" s="1"/>
  <c r="S33" i="3"/>
  <c r="S34" i="3" s="1"/>
  <c r="Q33" i="3"/>
  <c r="Q34" i="3" s="1"/>
  <c r="O33" i="3"/>
  <c r="O34" i="3" s="1"/>
  <c r="M33" i="3"/>
  <c r="M34" i="3" s="1"/>
  <c r="K33" i="3"/>
  <c r="K34" i="3" s="1"/>
  <c r="I33" i="3"/>
  <c r="I34" i="3" s="1"/>
  <c r="G33" i="3"/>
  <c r="G34" i="3" s="1"/>
  <c r="E33" i="3"/>
  <c r="E34" i="3" s="1"/>
  <c r="C33" i="3"/>
  <c r="C34" i="3" s="1"/>
  <c r="Y33" i="3"/>
  <c r="Y34" i="3" s="1"/>
  <c r="W33" i="3"/>
  <c r="W34" i="3" s="1"/>
  <c r="T33" i="3"/>
  <c r="T34" i="3" s="1"/>
  <c r="R33" i="3"/>
  <c r="R34" i="3" s="1"/>
  <c r="P33" i="3"/>
  <c r="P34" i="3" s="1"/>
  <c r="N33" i="3"/>
  <c r="N34" i="3" s="1"/>
  <c r="L33" i="3"/>
  <c r="L34" i="3" s="1"/>
  <c r="AA10" i="3"/>
  <c r="AB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Z8" i="3"/>
  <c r="Z24" i="3"/>
  <c r="Y8" i="3"/>
  <c r="Y24" i="3"/>
  <c r="X8" i="3"/>
  <c r="X24" i="3"/>
  <c r="W8" i="3"/>
  <c r="W24" i="3"/>
  <c r="V8" i="3"/>
  <c r="V24" i="3"/>
  <c r="U8" i="3"/>
  <c r="U24" i="3"/>
  <c r="T8" i="3"/>
  <c r="T24" i="3"/>
  <c r="S8" i="3"/>
  <c r="S24" i="3"/>
  <c r="R8" i="3"/>
  <c r="R24" i="3"/>
  <c r="Q8" i="3"/>
  <c r="Q24" i="3"/>
  <c r="P8" i="3"/>
  <c r="P24" i="3"/>
  <c r="O8" i="3"/>
  <c r="O24" i="3"/>
  <c r="N8" i="3"/>
  <c r="N24" i="3"/>
  <c r="M8" i="3"/>
  <c r="M24" i="3"/>
  <c r="L8" i="3"/>
  <c r="L24" i="3"/>
  <c r="K8" i="3"/>
  <c r="K24" i="3"/>
  <c r="J8" i="3"/>
  <c r="J24" i="3"/>
  <c r="I8" i="3"/>
  <c r="I24" i="3"/>
  <c r="H8" i="3"/>
  <c r="H24" i="3"/>
  <c r="G8" i="3"/>
  <c r="G24" i="3"/>
  <c r="F8" i="3"/>
  <c r="F24" i="3"/>
  <c r="E8" i="3"/>
  <c r="E24" i="3"/>
  <c r="D8" i="3"/>
  <c r="D24" i="3"/>
  <c r="C8" i="3"/>
  <c r="C24" i="3"/>
  <c r="I18" i="3"/>
  <c r="K18" i="3"/>
  <c r="P18" i="3"/>
  <c r="Z18" i="3"/>
  <c r="F18" i="3"/>
  <c r="M18" i="3"/>
  <c r="Q18" i="3"/>
  <c r="V18" i="3"/>
  <c r="W18" i="3"/>
  <c r="S18" i="3"/>
  <c r="L18" i="3"/>
  <c r="E18" i="3"/>
  <c r="G18" i="3"/>
  <c r="O18" i="3"/>
  <c r="X18" i="3"/>
  <c r="T18" i="3"/>
  <c r="U18" i="3"/>
  <c r="R18" i="3"/>
  <c r="N18" i="3"/>
  <c r="H18" i="3"/>
  <c r="C18" i="3"/>
  <c r="D18" i="3"/>
  <c r="Y18" i="3"/>
  <c r="J18" i="3"/>
  <c r="C147" i="3" l="1"/>
  <c r="E147" i="3"/>
  <c r="G147" i="3"/>
  <c r="I147" i="3"/>
  <c r="K147" i="3"/>
  <c r="M147" i="3"/>
  <c r="O147" i="3"/>
  <c r="P147" i="3"/>
  <c r="R147" i="3"/>
  <c r="T147" i="3"/>
  <c r="T148" i="3"/>
  <c r="T149" i="3"/>
  <c r="V147" i="3"/>
  <c r="V148" i="3"/>
  <c r="V149" i="3"/>
  <c r="X147" i="3"/>
  <c r="X148" i="3"/>
  <c r="X149" i="3"/>
  <c r="Y147" i="3"/>
  <c r="Y148" i="3"/>
  <c r="Y149" i="3"/>
  <c r="D147" i="3"/>
  <c r="D148" i="3"/>
  <c r="D149" i="3"/>
  <c r="F147" i="3"/>
  <c r="F148" i="3"/>
  <c r="F149" i="3"/>
  <c r="H147" i="3"/>
  <c r="H148" i="3"/>
  <c r="H149" i="3"/>
  <c r="J147" i="3"/>
  <c r="J148" i="3"/>
  <c r="J149" i="3"/>
  <c r="L147" i="3"/>
  <c r="L148" i="3"/>
  <c r="L149" i="3"/>
  <c r="N147" i="3"/>
  <c r="N148" i="3"/>
  <c r="N149" i="3"/>
  <c r="Q147" i="3"/>
  <c r="Q148" i="3"/>
  <c r="Q149" i="3"/>
  <c r="S147" i="3"/>
  <c r="S148" i="3"/>
  <c r="S149" i="3"/>
  <c r="U147" i="3"/>
  <c r="U148" i="3"/>
  <c r="U149" i="3"/>
  <c r="W147" i="3"/>
  <c r="W148" i="3"/>
  <c r="W149" i="3"/>
  <c r="Z147" i="3"/>
  <c r="Z148" i="3"/>
  <c r="Z149" i="3"/>
  <c r="Z143" i="3"/>
  <c r="Z159" i="3"/>
  <c r="X143" i="3"/>
  <c r="X159" i="3"/>
  <c r="W143" i="3"/>
  <c r="W159" i="3"/>
  <c r="L143" i="3"/>
  <c r="L159" i="3"/>
  <c r="H143" i="3"/>
  <c r="H159" i="3"/>
  <c r="M143" i="3"/>
  <c r="M159" i="3"/>
  <c r="G143" i="3"/>
  <c r="G159" i="3"/>
  <c r="F143" i="3"/>
  <c r="F159" i="3"/>
  <c r="E143" i="3"/>
  <c r="E159" i="3"/>
  <c r="D143" i="3"/>
  <c r="D159" i="3"/>
  <c r="C143" i="3"/>
  <c r="C159" i="3"/>
  <c r="K143" i="3"/>
  <c r="K159" i="3"/>
  <c r="J143" i="3"/>
  <c r="J159" i="3"/>
  <c r="I143" i="3"/>
  <c r="I159" i="3"/>
  <c r="N143" i="3"/>
  <c r="N159" i="3"/>
  <c r="O143" i="3"/>
  <c r="O159" i="3"/>
  <c r="P143" i="3"/>
  <c r="P159" i="3"/>
  <c r="Q143" i="3"/>
  <c r="Q159" i="3"/>
  <c r="Y143" i="3"/>
  <c r="Y159" i="3"/>
  <c r="R143" i="3"/>
  <c r="R159" i="3"/>
  <c r="S143" i="3"/>
  <c r="S159" i="3"/>
  <c r="T143" i="3"/>
  <c r="T159" i="3"/>
  <c r="U143" i="3"/>
  <c r="U159" i="3"/>
  <c r="V143" i="3"/>
  <c r="V159" i="3"/>
  <c r="AA118" i="3"/>
  <c r="AB118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X116" i="3"/>
  <c r="X132" i="3"/>
  <c r="F116" i="3"/>
  <c r="F132" i="3"/>
  <c r="E116" i="3"/>
  <c r="E132" i="3"/>
  <c r="D116" i="3"/>
  <c r="D132" i="3"/>
  <c r="Z116" i="3"/>
  <c r="Z132" i="3"/>
  <c r="Y116" i="3"/>
  <c r="Y132" i="3"/>
  <c r="C116" i="3"/>
  <c r="C132" i="3"/>
  <c r="W116" i="3"/>
  <c r="W132" i="3"/>
  <c r="V116" i="3"/>
  <c r="V132" i="3"/>
  <c r="U116" i="3"/>
  <c r="U132" i="3"/>
  <c r="T116" i="3"/>
  <c r="T132" i="3"/>
  <c r="S116" i="3"/>
  <c r="S132" i="3"/>
  <c r="R116" i="3"/>
  <c r="R132" i="3"/>
  <c r="Q116" i="3"/>
  <c r="Q132" i="3"/>
  <c r="P116" i="3"/>
  <c r="P132" i="3"/>
  <c r="O116" i="3"/>
  <c r="O132" i="3"/>
  <c r="N116" i="3"/>
  <c r="N132" i="3"/>
  <c r="M116" i="3"/>
  <c r="M132" i="3"/>
  <c r="L116" i="3"/>
  <c r="L132" i="3"/>
  <c r="K116" i="3"/>
  <c r="K132" i="3"/>
  <c r="J116" i="3"/>
  <c r="J132" i="3"/>
  <c r="I116" i="3"/>
  <c r="I132" i="3"/>
  <c r="H116" i="3"/>
  <c r="H132" i="3"/>
  <c r="G116" i="3"/>
  <c r="G132" i="3"/>
  <c r="C93" i="3"/>
  <c r="C96" i="3" s="1"/>
  <c r="C94" i="3"/>
  <c r="C95" i="3"/>
  <c r="D93" i="3"/>
  <c r="D95" i="3" s="1"/>
  <c r="D94" i="3"/>
  <c r="E93" i="3"/>
  <c r="E94" i="3"/>
  <c r="E95" i="3"/>
  <c r="F93" i="3"/>
  <c r="F94" i="3"/>
  <c r="F95" i="3"/>
  <c r="G93" i="3"/>
  <c r="G94" i="3"/>
  <c r="G95" i="3"/>
  <c r="H93" i="3"/>
  <c r="H94" i="3"/>
  <c r="H95" i="3"/>
  <c r="I93" i="3"/>
  <c r="I94" i="3"/>
  <c r="I95" i="3"/>
  <c r="J93" i="3"/>
  <c r="J94" i="3"/>
  <c r="J95" i="3"/>
  <c r="K93" i="3"/>
  <c r="K94" i="3"/>
  <c r="K95" i="3"/>
  <c r="L93" i="3"/>
  <c r="L94" i="3"/>
  <c r="L95" i="3"/>
  <c r="M93" i="3"/>
  <c r="M94" i="3"/>
  <c r="M95" i="3"/>
  <c r="N93" i="3"/>
  <c r="N94" i="3"/>
  <c r="N95" i="3"/>
  <c r="O93" i="3"/>
  <c r="O94" i="3"/>
  <c r="O95" i="3"/>
  <c r="P93" i="3"/>
  <c r="P94" i="3"/>
  <c r="P95" i="3"/>
  <c r="Q93" i="3"/>
  <c r="R93" i="3"/>
  <c r="R94" i="3"/>
  <c r="R95" i="3"/>
  <c r="S93" i="3"/>
  <c r="S94" i="3"/>
  <c r="S95" i="3"/>
  <c r="T93" i="3"/>
  <c r="T94" i="3"/>
  <c r="T95" i="3"/>
  <c r="U93" i="3"/>
  <c r="U94" i="3"/>
  <c r="U95" i="3"/>
  <c r="V93" i="3"/>
  <c r="V94" i="3"/>
  <c r="V95" i="3"/>
  <c r="W93" i="3"/>
  <c r="W94" i="3"/>
  <c r="W95" i="3"/>
  <c r="X93" i="3"/>
  <c r="X94" i="3"/>
  <c r="X95" i="3"/>
  <c r="Y93" i="3"/>
  <c r="Y94" i="3"/>
  <c r="Y95" i="3"/>
  <c r="Z93" i="3"/>
  <c r="Z94" i="3"/>
  <c r="Z95" i="3"/>
  <c r="K89" i="3"/>
  <c r="K105" i="3"/>
  <c r="E89" i="3"/>
  <c r="E105" i="3"/>
  <c r="D89" i="3"/>
  <c r="D105" i="3"/>
  <c r="C89" i="3"/>
  <c r="C105" i="3"/>
  <c r="I89" i="3"/>
  <c r="I105" i="3"/>
  <c r="Q89" i="3"/>
  <c r="Q105" i="3"/>
  <c r="F89" i="3"/>
  <c r="F105" i="3"/>
  <c r="J89" i="3"/>
  <c r="J105" i="3"/>
  <c r="G89" i="3"/>
  <c r="G105" i="3"/>
  <c r="H89" i="3"/>
  <c r="H105" i="3"/>
  <c r="L89" i="3"/>
  <c r="L105" i="3"/>
  <c r="M89" i="3"/>
  <c r="M105" i="3"/>
  <c r="N89" i="3"/>
  <c r="N105" i="3"/>
  <c r="O89" i="3"/>
  <c r="O105" i="3"/>
  <c r="P89" i="3"/>
  <c r="P105" i="3"/>
  <c r="U89" i="3"/>
  <c r="U105" i="3"/>
  <c r="T89" i="3"/>
  <c r="T105" i="3"/>
  <c r="S89" i="3"/>
  <c r="S105" i="3"/>
  <c r="R89" i="3"/>
  <c r="R105" i="3"/>
  <c r="C66" i="3"/>
  <c r="C69" i="3" s="1"/>
  <c r="C67" i="3"/>
  <c r="C68" i="3"/>
  <c r="E66" i="3"/>
  <c r="E67" i="3"/>
  <c r="E68" i="3"/>
  <c r="G66" i="3"/>
  <c r="G67" i="3"/>
  <c r="G68" i="3"/>
  <c r="I66" i="3"/>
  <c r="I67" i="3"/>
  <c r="I68" i="3"/>
  <c r="L66" i="3"/>
  <c r="L67" i="3" s="1"/>
  <c r="L68" i="3"/>
  <c r="N66" i="3"/>
  <c r="N67" i="3"/>
  <c r="N68" i="3"/>
  <c r="P66" i="3"/>
  <c r="P67" i="3"/>
  <c r="P68" i="3"/>
  <c r="R66" i="3"/>
  <c r="R67" i="3"/>
  <c r="R68" i="3"/>
  <c r="T66" i="3"/>
  <c r="T67" i="3"/>
  <c r="T68" i="3"/>
  <c r="V66" i="3"/>
  <c r="V67" i="3"/>
  <c r="V68" i="3"/>
  <c r="X66" i="3"/>
  <c r="X67" i="3"/>
  <c r="X68" i="3"/>
  <c r="Y66" i="3"/>
  <c r="D66" i="3"/>
  <c r="D67" i="3"/>
  <c r="D68" i="3"/>
  <c r="F66" i="3"/>
  <c r="F67" i="3"/>
  <c r="F68" i="3"/>
  <c r="H66" i="3"/>
  <c r="H67" i="3" s="1"/>
  <c r="H68" i="3"/>
  <c r="J66" i="3"/>
  <c r="J68" i="3" s="1"/>
  <c r="J67" i="3"/>
  <c r="K66" i="3"/>
  <c r="K67" i="3"/>
  <c r="K68" i="3"/>
  <c r="M66" i="3"/>
  <c r="O66" i="3"/>
  <c r="O67" i="3"/>
  <c r="O68" i="3"/>
  <c r="Q66" i="3"/>
  <c r="Q67" i="3" s="1"/>
  <c r="Q68" i="3"/>
  <c r="S66" i="3"/>
  <c r="S67" i="3"/>
  <c r="S68" i="3"/>
  <c r="U66" i="3"/>
  <c r="U67" i="3"/>
  <c r="U68" i="3"/>
  <c r="W66" i="3"/>
  <c r="Z66" i="3"/>
  <c r="Z67" i="3"/>
  <c r="Z68" i="3"/>
  <c r="M78" i="3"/>
  <c r="M62" i="3"/>
  <c r="P62" i="3"/>
  <c r="P78" i="3"/>
  <c r="T78" i="3"/>
  <c r="T62" i="3"/>
  <c r="W78" i="3"/>
  <c r="W62" i="3"/>
  <c r="D62" i="3"/>
  <c r="D78" i="3"/>
  <c r="E78" i="3"/>
  <c r="E62" i="3"/>
  <c r="G62" i="3"/>
  <c r="G78" i="3"/>
  <c r="Z62" i="3"/>
  <c r="Z78" i="3"/>
  <c r="X62" i="3"/>
  <c r="X78" i="3"/>
  <c r="V78" i="3"/>
  <c r="V62" i="3"/>
  <c r="S62" i="3"/>
  <c r="S78" i="3"/>
  <c r="Q78" i="3"/>
  <c r="Q62" i="3"/>
  <c r="O78" i="3"/>
  <c r="O62" i="3"/>
  <c r="U62" i="3"/>
  <c r="U78" i="3"/>
  <c r="L62" i="3"/>
  <c r="L78" i="3"/>
  <c r="J78" i="3"/>
  <c r="J62" i="3"/>
  <c r="H78" i="3"/>
  <c r="H62" i="3"/>
  <c r="F62" i="3"/>
  <c r="F78" i="3"/>
  <c r="N62" i="3"/>
  <c r="N78" i="3"/>
  <c r="R62" i="3"/>
  <c r="R78" i="3"/>
  <c r="Y62" i="3"/>
  <c r="Y78" i="3"/>
  <c r="C62" i="3"/>
  <c r="C78" i="3"/>
  <c r="I62" i="3"/>
  <c r="I78" i="3"/>
  <c r="K78" i="3"/>
  <c r="K62" i="3"/>
  <c r="C39" i="3"/>
  <c r="D39" i="3"/>
  <c r="D40" i="3" s="1"/>
  <c r="D41" i="3"/>
  <c r="E39" i="3"/>
  <c r="F39" i="3"/>
  <c r="F40" i="3"/>
  <c r="F41" i="3"/>
  <c r="G39" i="3"/>
  <c r="G40" i="3"/>
  <c r="G41" i="3"/>
  <c r="H39" i="3"/>
  <c r="H40" i="3"/>
  <c r="H41" i="3"/>
  <c r="I39" i="3"/>
  <c r="I40" i="3"/>
  <c r="I41" i="3"/>
  <c r="J39" i="3"/>
  <c r="J40" i="3"/>
  <c r="J41" i="3"/>
  <c r="K39" i="3"/>
  <c r="K40" i="3"/>
  <c r="K41" i="3"/>
  <c r="L39" i="3"/>
  <c r="L40" i="3"/>
  <c r="L41" i="3"/>
  <c r="M39" i="3"/>
  <c r="M40" i="3"/>
  <c r="M41" i="3"/>
  <c r="N39" i="3"/>
  <c r="N40" i="3"/>
  <c r="N41" i="3"/>
  <c r="O39" i="3"/>
  <c r="O40" i="3"/>
  <c r="O41" i="3"/>
  <c r="P39" i="3"/>
  <c r="P40" i="3"/>
  <c r="P41" i="3"/>
  <c r="Q39" i="3"/>
  <c r="Q40" i="3"/>
  <c r="Q41" i="3"/>
  <c r="R39" i="3"/>
  <c r="R40" i="3"/>
  <c r="R41" i="3"/>
  <c r="S39" i="3"/>
  <c r="S40" i="3"/>
  <c r="S41" i="3"/>
  <c r="T39" i="3"/>
  <c r="T40" i="3"/>
  <c r="T41" i="3"/>
  <c r="U39" i="3"/>
  <c r="U40" i="3"/>
  <c r="U41" i="3"/>
  <c r="V39" i="3"/>
  <c r="V40" i="3"/>
  <c r="V41" i="3"/>
  <c r="W39" i="3"/>
  <c r="W40" i="3"/>
  <c r="W41" i="3"/>
  <c r="X39" i="3"/>
  <c r="X40" i="3"/>
  <c r="X41" i="3"/>
  <c r="Y39" i="3"/>
  <c r="Y40" i="3"/>
  <c r="Y41" i="3"/>
  <c r="Z39" i="3"/>
  <c r="Z40" i="3"/>
  <c r="Z41" i="3"/>
  <c r="J51" i="3"/>
  <c r="J35" i="3"/>
  <c r="H51" i="3"/>
  <c r="H35" i="3"/>
  <c r="F51" i="3"/>
  <c r="F35" i="3"/>
  <c r="D51" i="3"/>
  <c r="D35" i="3"/>
  <c r="Z35" i="3"/>
  <c r="Z51" i="3"/>
  <c r="X51" i="3"/>
  <c r="X35" i="3"/>
  <c r="V35" i="3"/>
  <c r="V51" i="3"/>
  <c r="U35" i="3"/>
  <c r="U51" i="3"/>
  <c r="S51" i="3"/>
  <c r="S35" i="3"/>
  <c r="Q35" i="3"/>
  <c r="Q51" i="3"/>
  <c r="O35" i="3"/>
  <c r="O51" i="3"/>
  <c r="M35" i="3"/>
  <c r="M51" i="3"/>
  <c r="K35" i="3"/>
  <c r="K51" i="3"/>
  <c r="I35" i="3"/>
  <c r="I51" i="3"/>
  <c r="G35" i="3"/>
  <c r="G51" i="3"/>
  <c r="E35" i="3"/>
  <c r="E51" i="3"/>
  <c r="C35" i="3"/>
  <c r="C51" i="3"/>
  <c r="Y35" i="3"/>
  <c r="Y51" i="3"/>
  <c r="W35" i="3"/>
  <c r="W51" i="3"/>
  <c r="T35" i="3"/>
  <c r="T51" i="3"/>
  <c r="R35" i="3"/>
  <c r="R51" i="3"/>
  <c r="P35" i="3"/>
  <c r="P51" i="3"/>
  <c r="N35" i="3"/>
  <c r="N51" i="3"/>
  <c r="L35" i="3"/>
  <c r="L51" i="3"/>
  <c r="C12" i="3"/>
  <c r="C15" i="3" s="1"/>
  <c r="C13" i="3"/>
  <c r="C14" i="3"/>
  <c r="D12" i="3"/>
  <c r="D13" i="3"/>
  <c r="D14" i="3"/>
  <c r="E12" i="3"/>
  <c r="E13" i="3"/>
  <c r="E14" i="3"/>
  <c r="F12" i="3"/>
  <c r="F13" i="3"/>
  <c r="F14" i="3"/>
  <c r="G12" i="3"/>
  <c r="G13" i="3" s="1"/>
  <c r="G14" i="3"/>
  <c r="H12" i="3"/>
  <c r="H13" i="3" s="1"/>
  <c r="H14" i="3"/>
  <c r="I12" i="3"/>
  <c r="I13" i="3"/>
  <c r="I14" i="3"/>
  <c r="J12" i="3"/>
  <c r="J13" i="3" s="1"/>
  <c r="J14" i="3"/>
  <c r="K12" i="3"/>
  <c r="K13" i="3"/>
  <c r="K14" i="3"/>
  <c r="L12" i="3"/>
  <c r="L13" i="3" s="1"/>
  <c r="L14" i="3"/>
  <c r="M12" i="3"/>
  <c r="N12" i="3"/>
  <c r="N13" i="3"/>
  <c r="N14" i="3"/>
  <c r="O12" i="3"/>
  <c r="P12" i="3"/>
  <c r="P13" i="3"/>
  <c r="P14" i="3"/>
  <c r="Q12" i="3"/>
  <c r="R12" i="3"/>
  <c r="S12" i="3"/>
  <c r="S13" i="3"/>
  <c r="S14" i="3"/>
  <c r="T12" i="3"/>
  <c r="T13" i="3"/>
  <c r="T14" i="3"/>
  <c r="U12" i="3"/>
  <c r="U13" i="3" s="1"/>
  <c r="U14" i="3"/>
  <c r="V12" i="3"/>
  <c r="V13" i="3"/>
  <c r="V14" i="3"/>
  <c r="W12" i="3"/>
  <c r="X12" i="3"/>
  <c r="Y12" i="3"/>
  <c r="Z12" i="3"/>
  <c r="Z13" i="3" s="1"/>
  <c r="Z14" i="3"/>
  <c r="C42" i="3" l="1"/>
  <c r="C40" i="3"/>
  <c r="C41" i="3"/>
  <c r="W13" i="3"/>
  <c r="W14" i="3"/>
  <c r="X13" i="3"/>
  <c r="X14" i="3"/>
  <c r="Y13" i="3"/>
  <c r="Y14" i="3"/>
  <c r="C120" i="3"/>
  <c r="C122" i="3" s="1"/>
  <c r="D120" i="3"/>
  <c r="D121" i="3"/>
  <c r="D122" i="3"/>
  <c r="E120" i="3"/>
  <c r="E121" i="3"/>
  <c r="E122" i="3"/>
  <c r="F120" i="3"/>
  <c r="F121" i="3"/>
  <c r="F122" i="3"/>
  <c r="G120" i="3"/>
  <c r="G121" i="3"/>
  <c r="G122" i="3"/>
  <c r="H120" i="3"/>
  <c r="I120" i="3"/>
  <c r="I121" i="3"/>
  <c r="I122" i="3"/>
  <c r="J120" i="3"/>
  <c r="J121" i="3"/>
  <c r="J122" i="3"/>
  <c r="K120" i="3"/>
  <c r="K121" i="3"/>
  <c r="K122" i="3"/>
  <c r="L120" i="3"/>
  <c r="L121" i="3"/>
  <c r="L122" i="3"/>
  <c r="M120" i="3"/>
  <c r="M121" i="3"/>
  <c r="M122" i="3"/>
  <c r="N120" i="3"/>
  <c r="O120" i="3"/>
  <c r="O121" i="3"/>
  <c r="O122" i="3"/>
  <c r="P120" i="3"/>
  <c r="Q120" i="3"/>
  <c r="Q121" i="3"/>
  <c r="Q122" i="3"/>
  <c r="R120" i="3"/>
  <c r="R122" i="3" s="1"/>
  <c r="R121" i="3"/>
  <c r="S120" i="3"/>
  <c r="S121" i="3"/>
  <c r="S122" i="3"/>
  <c r="T120" i="3"/>
  <c r="T121" i="3"/>
  <c r="T122" i="3"/>
  <c r="U120" i="3"/>
  <c r="U121" i="3" s="1"/>
  <c r="U122" i="3"/>
  <c r="V120" i="3"/>
  <c r="V121" i="3" s="1"/>
  <c r="V122" i="3"/>
  <c r="W120" i="3"/>
  <c r="W121" i="3"/>
  <c r="W122" i="3"/>
  <c r="X120" i="3"/>
  <c r="X121" i="3" s="1"/>
  <c r="X122" i="3"/>
  <c r="Y120" i="3"/>
  <c r="Y121" i="3" s="1"/>
  <c r="Y122" i="3"/>
  <c r="Z120" i="3"/>
  <c r="Z121" i="3"/>
  <c r="Z122" i="3"/>
  <c r="C97" i="3"/>
  <c r="C98" i="3" s="1"/>
  <c r="D96" i="3" s="1"/>
  <c r="C70" i="3"/>
  <c r="C71" i="3" s="1"/>
  <c r="D69" i="3" s="1"/>
  <c r="C43" i="3"/>
  <c r="C44" i="3" s="1"/>
  <c r="D42" i="3" s="1"/>
  <c r="C16" i="3"/>
  <c r="C17" i="3" s="1"/>
  <c r="D15" i="3" s="1"/>
  <c r="C150" i="3"/>
  <c r="C148" i="3"/>
  <c r="C149" i="3"/>
  <c r="E148" i="3"/>
  <c r="E149" i="3"/>
  <c r="G148" i="3"/>
  <c r="G149" i="3"/>
  <c r="I148" i="3"/>
  <c r="I149" i="3"/>
  <c r="K148" i="3"/>
  <c r="K149" i="3"/>
  <c r="M148" i="3"/>
  <c r="M149" i="3"/>
  <c r="O148" i="3"/>
  <c r="O149" i="3"/>
  <c r="P148" i="3"/>
  <c r="P149" i="3"/>
  <c r="R148" i="3"/>
  <c r="R149" i="3"/>
  <c r="Q94" i="3"/>
  <c r="Q95" i="3"/>
  <c r="Y68" i="3"/>
  <c r="Y67" i="3"/>
  <c r="M67" i="3"/>
  <c r="M68" i="3"/>
  <c r="W68" i="3"/>
  <c r="W67" i="3"/>
  <c r="E40" i="3"/>
  <c r="E41" i="3"/>
  <c r="M13" i="3"/>
  <c r="M14" i="3"/>
  <c r="O14" i="3"/>
  <c r="O13" i="3"/>
  <c r="Q14" i="3"/>
  <c r="Q13" i="3"/>
  <c r="R13" i="3"/>
  <c r="R14" i="3"/>
  <c r="N121" i="3" l="1"/>
  <c r="N122" i="3"/>
  <c r="D70" i="3"/>
  <c r="D71" i="3" s="1"/>
  <c r="E69" i="3" s="1"/>
  <c r="E70" i="3" s="1"/>
  <c r="E71" i="3" s="1"/>
  <c r="F69" i="3" s="1"/>
  <c r="D43" i="3"/>
  <c r="D16" i="3"/>
  <c r="C100" i="3"/>
  <c r="C73" i="3"/>
  <c r="D73" i="3"/>
  <c r="C46" i="3"/>
  <c r="C19" i="3"/>
  <c r="C151" i="3"/>
  <c r="C152" i="3" s="1"/>
  <c r="D150" i="3" s="1"/>
  <c r="C123" i="3"/>
  <c r="C121" i="3"/>
  <c r="H121" i="3"/>
  <c r="H122" i="3"/>
  <c r="P121" i="3"/>
  <c r="P122" i="3"/>
  <c r="D97" i="3"/>
  <c r="D98" i="3" s="1"/>
  <c r="E96" i="3" s="1"/>
  <c r="D46" i="3" l="1"/>
  <c r="D44" i="3"/>
  <c r="E42" i="3" s="1"/>
  <c r="D19" i="3"/>
  <c r="D17" i="3"/>
  <c r="E15" i="3" s="1"/>
  <c r="C101" i="3"/>
  <c r="C102" i="3" s="1"/>
  <c r="C104" i="3"/>
  <c r="C74" i="3"/>
  <c r="C75" i="3" s="1"/>
  <c r="C77" i="3"/>
  <c r="D74" i="3"/>
  <c r="D75" i="3" s="1"/>
  <c r="D77" i="3"/>
  <c r="F70" i="3"/>
  <c r="F71" i="3" s="1"/>
  <c r="G69" i="3" s="1"/>
  <c r="E73" i="3"/>
  <c r="C47" i="3"/>
  <c r="C48" i="3" s="1"/>
  <c r="C50" i="3"/>
  <c r="C20" i="3"/>
  <c r="C21" i="3" s="1"/>
  <c r="C23" i="3"/>
  <c r="D23" i="3"/>
  <c r="D20" i="3"/>
  <c r="D21" i="3" s="1"/>
  <c r="D151" i="3"/>
  <c r="D152" i="3" s="1"/>
  <c r="E150" i="3" s="1"/>
  <c r="C154" i="3"/>
  <c r="C124" i="3"/>
  <c r="C125" i="3" s="1"/>
  <c r="D123" i="3" s="1"/>
  <c r="E97" i="3"/>
  <c r="E98" i="3" s="1"/>
  <c r="F96" i="3" s="1"/>
  <c r="D100" i="3"/>
  <c r="E43" i="3" l="1"/>
  <c r="E46" i="3" s="1"/>
  <c r="E44" i="3"/>
  <c r="F42" i="3" s="1"/>
  <c r="E16" i="3"/>
  <c r="D47" i="3"/>
  <c r="D48" i="3" s="1"/>
  <c r="D50" i="3"/>
  <c r="C107" i="3"/>
  <c r="C106" i="3"/>
  <c r="C80" i="3"/>
  <c r="C79" i="3"/>
  <c r="D80" i="3"/>
  <c r="D79" i="3"/>
  <c r="D81" i="3" s="1"/>
  <c r="G70" i="3"/>
  <c r="G71" i="3" s="1"/>
  <c r="H69" i="3" s="1"/>
  <c r="F73" i="3"/>
  <c r="E74" i="3"/>
  <c r="E75" i="3" s="1"/>
  <c r="E77" i="3"/>
  <c r="C53" i="3"/>
  <c r="C52" i="3"/>
  <c r="D53" i="3"/>
  <c r="D52" i="3"/>
  <c r="D54" i="3" s="1"/>
  <c r="C26" i="3"/>
  <c r="C25" i="3"/>
  <c r="D26" i="3"/>
  <c r="D25" i="3"/>
  <c r="D27" i="3" s="1"/>
  <c r="E151" i="3"/>
  <c r="E152" i="3" s="1"/>
  <c r="F150" i="3" s="1"/>
  <c r="D154" i="3"/>
  <c r="C155" i="3"/>
  <c r="C156" i="3" s="1"/>
  <c r="C158" i="3"/>
  <c r="D124" i="3"/>
  <c r="D125" i="3" s="1"/>
  <c r="E123" i="3" s="1"/>
  <c r="C127" i="3"/>
  <c r="F97" i="3"/>
  <c r="F98" i="3" s="1"/>
  <c r="G96" i="3" s="1"/>
  <c r="E100" i="3"/>
  <c r="D101" i="3"/>
  <c r="D102" i="3" s="1"/>
  <c r="D104" i="3"/>
  <c r="E50" i="3" l="1"/>
  <c r="E47" i="3"/>
  <c r="E48" i="3" s="1"/>
  <c r="F43" i="3"/>
  <c r="F44" i="3" s="1"/>
  <c r="G42" i="3" s="1"/>
  <c r="E19" i="3"/>
  <c r="E17" i="3"/>
  <c r="F15" i="3" s="1"/>
  <c r="C108" i="3"/>
  <c r="C81" i="3"/>
  <c r="H70" i="3"/>
  <c r="H71" i="3" s="1"/>
  <c r="I69" i="3" s="1"/>
  <c r="G73" i="3"/>
  <c r="F74" i="3"/>
  <c r="F75" i="3" s="1"/>
  <c r="F77" i="3"/>
  <c r="E80" i="3"/>
  <c r="E79" i="3"/>
  <c r="C54" i="3"/>
  <c r="C27" i="3"/>
  <c r="F151" i="3"/>
  <c r="F152" i="3" s="1"/>
  <c r="G150" i="3" s="1"/>
  <c r="E154" i="3"/>
  <c r="D155" i="3"/>
  <c r="D156" i="3" s="1"/>
  <c r="D158" i="3"/>
  <c r="C161" i="3"/>
  <c r="C160" i="3"/>
  <c r="E124" i="3"/>
  <c r="E125" i="3" s="1"/>
  <c r="F123" i="3" s="1"/>
  <c r="D127" i="3"/>
  <c r="C131" i="3"/>
  <c r="C128" i="3"/>
  <c r="C129" i="3" s="1"/>
  <c r="F100" i="3"/>
  <c r="G97" i="3"/>
  <c r="G98" i="3"/>
  <c r="H96" i="3" s="1"/>
  <c r="E101" i="3"/>
  <c r="E102" i="3" s="1"/>
  <c r="E104" i="3"/>
  <c r="D106" i="3"/>
  <c r="D107" i="3"/>
  <c r="E52" i="3" l="1"/>
  <c r="E54" i="3" s="1"/>
  <c r="E53" i="3"/>
  <c r="F46" i="3"/>
  <c r="G43" i="3"/>
  <c r="G44" i="3" s="1"/>
  <c r="H42" i="3" s="1"/>
  <c r="E20" i="3"/>
  <c r="E21" i="3" s="1"/>
  <c r="E23" i="3"/>
  <c r="F16" i="3"/>
  <c r="F17" i="3" s="1"/>
  <c r="G15" i="3" s="1"/>
  <c r="I70" i="3"/>
  <c r="I71" i="3" s="1"/>
  <c r="J69" i="3" s="1"/>
  <c r="H73" i="3"/>
  <c r="G74" i="3"/>
  <c r="G75" i="3" s="1"/>
  <c r="G77" i="3"/>
  <c r="F80" i="3"/>
  <c r="F79" i="3"/>
  <c r="G151" i="3"/>
  <c r="G152" i="3" s="1"/>
  <c r="H150" i="3" s="1"/>
  <c r="F154" i="3"/>
  <c r="E155" i="3"/>
  <c r="E156" i="3" s="1"/>
  <c r="E158" i="3"/>
  <c r="D161" i="3"/>
  <c r="D160" i="3"/>
  <c r="C162" i="3"/>
  <c r="F124" i="3"/>
  <c r="F125" i="3" s="1"/>
  <c r="G123" i="3" s="1"/>
  <c r="E127" i="3"/>
  <c r="D131" i="3"/>
  <c r="D128" i="3"/>
  <c r="D129" i="3" s="1"/>
  <c r="C133" i="3"/>
  <c r="C134" i="3"/>
  <c r="F101" i="3"/>
  <c r="F102" i="3" s="1"/>
  <c r="F104" i="3"/>
  <c r="G100" i="3"/>
  <c r="H97" i="3"/>
  <c r="H98" i="3"/>
  <c r="I96" i="3" s="1"/>
  <c r="E106" i="3"/>
  <c r="E107" i="3"/>
  <c r="D108" i="3"/>
  <c r="E81" i="3"/>
  <c r="F50" i="3" l="1"/>
  <c r="F47" i="3"/>
  <c r="F48" i="3" s="1"/>
  <c r="G46" i="3"/>
  <c r="H43" i="3"/>
  <c r="H44" i="3"/>
  <c r="I42" i="3" s="1"/>
  <c r="E26" i="3"/>
  <c r="E25" i="3"/>
  <c r="E27" i="3" s="1"/>
  <c r="G16" i="3"/>
  <c r="G17" i="3"/>
  <c r="H15" i="3" s="1"/>
  <c r="H16" i="3" s="1"/>
  <c r="F19" i="3"/>
  <c r="D162" i="3"/>
  <c r="J70" i="3"/>
  <c r="J71" i="3" s="1"/>
  <c r="K69" i="3" s="1"/>
  <c r="I73" i="3"/>
  <c r="H74" i="3"/>
  <c r="H75" i="3" s="1"/>
  <c r="H77" i="3"/>
  <c r="G80" i="3"/>
  <c r="G79" i="3"/>
  <c r="G81" i="3" s="1"/>
  <c r="H151" i="3"/>
  <c r="H152" i="3" s="1"/>
  <c r="I150" i="3" s="1"/>
  <c r="G154" i="3"/>
  <c r="F155" i="3"/>
  <c r="F156" i="3" s="1"/>
  <c r="F158" i="3"/>
  <c r="E160" i="3"/>
  <c r="E161" i="3"/>
  <c r="G124" i="3"/>
  <c r="G125" i="3" s="1"/>
  <c r="H123" i="3" s="1"/>
  <c r="F127" i="3"/>
  <c r="E128" i="3"/>
  <c r="E129" i="3" s="1"/>
  <c r="E131" i="3"/>
  <c r="D133" i="3"/>
  <c r="D134" i="3"/>
  <c r="C135" i="3"/>
  <c r="F107" i="3"/>
  <c r="F106" i="3"/>
  <c r="F108" i="3" s="1"/>
  <c r="G101" i="3"/>
  <c r="G102" i="3" s="1"/>
  <c r="G104" i="3"/>
  <c r="H100" i="3"/>
  <c r="I97" i="3"/>
  <c r="I98" i="3"/>
  <c r="J96" i="3" s="1"/>
  <c r="E108" i="3"/>
  <c r="F81" i="3"/>
  <c r="F53" i="3" l="1"/>
  <c r="F52" i="3"/>
  <c r="F54" i="3" s="1"/>
  <c r="G50" i="3"/>
  <c r="G47" i="3"/>
  <c r="G48" i="3" s="1"/>
  <c r="H46" i="3"/>
  <c r="I43" i="3"/>
  <c r="I44" i="3"/>
  <c r="J42" i="3" s="1"/>
  <c r="G19" i="3"/>
  <c r="H19" i="3"/>
  <c r="H17" i="3"/>
  <c r="I15" i="3" s="1"/>
  <c r="F23" i="3"/>
  <c r="F20" i="3"/>
  <c r="F21" i="3" s="1"/>
  <c r="K70" i="3"/>
  <c r="K71" i="3" s="1"/>
  <c r="L69" i="3" s="1"/>
  <c r="J73" i="3"/>
  <c r="I74" i="3"/>
  <c r="I75" i="3" s="1"/>
  <c r="I77" i="3"/>
  <c r="H80" i="3"/>
  <c r="H79" i="3"/>
  <c r="I151" i="3"/>
  <c r="I152" i="3" s="1"/>
  <c r="J150" i="3" s="1"/>
  <c r="H154" i="3"/>
  <c r="G155" i="3"/>
  <c r="G156" i="3" s="1"/>
  <c r="G158" i="3"/>
  <c r="F160" i="3"/>
  <c r="F161" i="3"/>
  <c r="E162" i="3"/>
  <c r="H124" i="3"/>
  <c r="H125" i="3" s="1"/>
  <c r="I123" i="3" s="1"/>
  <c r="G127" i="3"/>
  <c r="F128" i="3"/>
  <c r="F129" i="3" s="1"/>
  <c r="F131" i="3"/>
  <c r="E134" i="3"/>
  <c r="E133" i="3"/>
  <c r="G106" i="3"/>
  <c r="G107" i="3"/>
  <c r="H101" i="3"/>
  <c r="H102" i="3" s="1"/>
  <c r="H104" i="3"/>
  <c r="I100" i="3"/>
  <c r="J97" i="3"/>
  <c r="J98" i="3" s="1"/>
  <c r="K96" i="3" s="1"/>
  <c r="D135" i="3"/>
  <c r="G53" i="3" l="1"/>
  <c r="G52" i="3"/>
  <c r="H50" i="3"/>
  <c r="H47" i="3"/>
  <c r="H48" i="3" s="1"/>
  <c r="I46" i="3"/>
  <c r="J44" i="3"/>
  <c r="K42" i="3" s="1"/>
  <c r="J43" i="3"/>
  <c r="G23" i="3"/>
  <c r="G20" i="3"/>
  <c r="G21" i="3" s="1"/>
  <c r="H23" i="3"/>
  <c r="H20" i="3"/>
  <c r="H21" i="3" s="1"/>
  <c r="I16" i="3"/>
  <c r="I17" i="3" s="1"/>
  <c r="J15" i="3" s="1"/>
  <c r="J16" i="3" s="1"/>
  <c r="F26" i="3"/>
  <c r="F25" i="3"/>
  <c r="F27" i="3" s="1"/>
  <c r="L70" i="3"/>
  <c r="L71" i="3" s="1"/>
  <c r="M69" i="3" s="1"/>
  <c r="K73" i="3"/>
  <c r="J74" i="3"/>
  <c r="J75" i="3" s="1"/>
  <c r="J77" i="3"/>
  <c r="I80" i="3"/>
  <c r="I79" i="3"/>
  <c r="I81" i="3" s="1"/>
  <c r="H81" i="3"/>
  <c r="J151" i="3"/>
  <c r="J152" i="3" s="1"/>
  <c r="K150" i="3" s="1"/>
  <c r="I154" i="3"/>
  <c r="H155" i="3"/>
  <c r="H156" i="3" s="1"/>
  <c r="H158" i="3"/>
  <c r="G161" i="3"/>
  <c r="G160" i="3"/>
  <c r="I124" i="3"/>
  <c r="I125" i="3" s="1"/>
  <c r="J123" i="3" s="1"/>
  <c r="H127" i="3"/>
  <c r="G131" i="3"/>
  <c r="G128" i="3"/>
  <c r="G129" i="3" s="1"/>
  <c r="F134" i="3"/>
  <c r="F133" i="3"/>
  <c r="E135" i="3"/>
  <c r="G108" i="3"/>
  <c r="H106" i="3"/>
  <c r="H107" i="3"/>
  <c r="I101" i="3"/>
  <c r="I102" i="3" s="1"/>
  <c r="I104" i="3"/>
  <c r="K97" i="3"/>
  <c r="K98" i="3"/>
  <c r="L96" i="3" s="1"/>
  <c r="J100" i="3"/>
  <c r="F162" i="3"/>
  <c r="H53" i="3" l="1"/>
  <c r="H52" i="3"/>
  <c r="I50" i="3"/>
  <c r="I47" i="3"/>
  <c r="I48" i="3" s="1"/>
  <c r="K43" i="3"/>
  <c r="K44" i="3" s="1"/>
  <c r="L42" i="3" s="1"/>
  <c r="J46" i="3"/>
  <c r="G25" i="3"/>
  <c r="G26" i="3"/>
  <c r="H25" i="3"/>
  <c r="H26" i="3"/>
  <c r="I19" i="3"/>
  <c r="J19" i="3"/>
  <c r="J17" i="3"/>
  <c r="K15" i="3" s="1"/>
  <c r="K16" i="3" s="1"/>
  <c r="G54" i="3"/>
  <c r="M70" i="3"/>
  <c r="M71" i="3" s="1"/>
  <c r="N69" i="3" s="1"/>
  <c r="L73" i="3"/>
  <c r="K74" i="3"/>
  <c r="K75" i="3" s="1"/>
  <c r="K77" i="3"/>
  <c r="J80" i="3"/>
  <c r="J79" i="3"/>
  <c r="K151" i="3"/>
  <c r="K152" i="3" s="1"/>
  <c r="L150" i="3" s="1"/>
  <c r="J154" i="3"/>
  <c r="I155" i="3"/>
  <c r="I156" i="3" s="1"/>
  <c r="I158" i="3"/>
  <c r="H161" i="3"/>
  <c r="H160" i="3"/>
  <c r="G162" i="3"/>
  <c r="J124" i="3"/>
  <c r="J125" i="3" s="1"/>
  <c r="K123" i="3" s="1"/>
  <c r="I127" i="3"/>
  <c r="H128" i="3"/>
  <c r="H129" i="3" s="1"/>
  <c r="H131" i="3"/>
  <c r="G133" i="3"/>
  <c r="G134" i="3"/>
  <c r="I107" i="3"/>
  <c r="I106" i="3"/>
  <c r="I108" i="3" s="1"/>
  <c r="K100" i="3"/>
  <c r="L97" i="3"/>
  <c r="L98" i="3" s="1"/>
  <c r="M96" i="3" s="1"/>
  <c r="J101" i="3"/>
  <c r="J102" i="3" s="1"/>
  <c r="J104" i="3"/>
  <c r="H108" i="3"/>
  <c r="F135" i="3"/>
  <c r="I52" i="3" l="1"/>
  <c r="I53" i="3"/>
  <c r="L43" i="3"/>
  <c r="L44" i="3" s="1"/>
  <c r="M42" i="3" s="1"/>
  <c r="M43" i="3" s="1"/>
  <c r="K46" i="3"/>
  <c r="J50" i="3"/>
  <c r="J47" i="3"/>
  <c r="J48" i="3" s="1"/>
  <c r="I23" i="3"/>
  <c r="I20" i="3"/>
  <c r="I21" i="3" s="1"/>
  <c r="J23" i="3"/>
  <c r="J20" i="3"/>
  <c r="J21" i="3" s="1"/>
  <c r="K19" i="3"/>
  <c r="K17" i="3"/>
  <c r="L15" i="3" s="1"/>
  <c r="L16" i="3" s="1"/>
  <c r="G27" i="3"/>
  <c r="H27" i="3"/>
  <c r="H54" i="3"/>
  <c r="N70" i="3"/>
  <c r="N71" i="3" s="1"/>
  <c r="O69" i="3" s="1"/>
  <c r="M73" i="3"/>
  <c r="L74" i="3"/>
  <c r="L75" i="3" s="1"/>
  <c r="L77" i="3"/>
  <c r="K80" i="3"/>
  <c r="K79" i="3"/>
  <c r="K81" i="3" s="1"/>
  <c r="J81" i="3"/>
  <c r="L151" i="3"/>
  <c r="L152" i="3" s="1"/>
  <c r="M150" i="3" s="1"/>
  <c r="K154" i="3"/>
  <c r="J155" i="3"/>
  <c r="J156" i="3" s="1"/>
  <c r="J158" i="3"/>
  <c r="I161" i="3"/>
  <c r="I160" i="3"/>
  <c r="K124" i="3"/>
  <c r="K125" i="3" s="1"/>
  <c r="L123" i="3" s="1"/>
  <c r="J127" i="3"/>
  <c r="I131" i="3"/>
  <c r="I128" i="3"/>
  <c r="I129" i="3" s="1"/>
  <c r="H133" i="3"/>
  <c r="H134" i="3"/>
  <c r="G135" i="3"/>
  <c r="K101" i="3"/>
  <c r="K102" i="3" s="1"/>
  <c r="K104" i="3"/>
  <c r="L100" i="3"/>
  <c r="M97" i="3"/>
  <c r="M98" i="3" s="1"/>
  <c r="N96" i="3" s="1"/>
  <c r="J106" i="3"/>
  <c r="J107" i="3"/>
  <c r="H162" i="3"/>
  <c r="M46" i="3" l="1"/>
  <c r="M44" i="3"/>
  <c r="N42" i="3" s="1"/>
  <c r="L46" i="3"/>
  <c r="K50" i="3"/>
  <c r="K47" i="3"/>
  <c r="K48" i="3" s="1"/>
  <c r="J53" i="3"/>
  <c r="J52" i="3"/>
  <c r="I25" i="3"/>
  <c r="I26" i="3"/>
  <c r="J26" i="3"/>
  <c r="J25" i="3"/>
  <c r="J27" i="3" s="1"/>
  <c r="K23" i="3"/>
  <c r="K20" i="3"/>
  <c r="K21" i="3" s="1"/>
  <c r="L19" i="3"/>
  <c r="L17" i="3"/>
  <c r="M15" i="3" s="1"/>
  <c r="M16" i="3" s="1"/>
  <c r="I54" i="3"/>
  <c r="O70" i="3"/>
  <c r="O71" i="3" s="1"/>
  <c r="P69" i="3" s="1"/>
  <c r="N73" i="3"/>
  <c r="M74" i="3"/>
  <c r="M75" i="3" s="1"/>
  <c r="M77" i="3"/>
  <c r="L80" i="3"/>
  <c r="L79" i="3"/>
  <c r="M151" i="3"/>
  <c r="M152" i="3" s="1"/>
  <c r="N150" i="3" s="1"/>
  <c r="L154" i="3"/>
  <c r="K155" i="3"/>
  <c r="K156" i="3" s="1"/>
  <c r="K158" i="3"/>
  <c r="J161" i="3"/>
  <c r="J160" i="3"/>
  <c r="J162" i="3" s="1"/>
  <c r="I162" i="3"/>
  <c r="L124" i="3"/>
  <c r="L125" i="3" s="1"/>
  <c r="M123" i="3" s="1"/>
  <c r="K127" i="3"/>
  <c r="J128" i="3"/>
  <c r="J129" i="3" s="1"/>
  <c r="J131" i="3"/>
  <c r="I133" i="3"/>
  <c r="I134" i="3"/>
  <c r="K107" i="3"/>
  <c r="K106" i="3"/>
  <c r="K108" i="3" s="1"/>
  <c r="L101" i="3"/>
  <c r="L102" i="3" s="1"/>
  <c r="L104" i="3"/>
  <c r="N97" i="3"/>
  <c r="N98" i="3" s="1"/>
  <c r="O96" i="3" s="1"/>
  <c r="M100" i="3"/>
  <c r="J108" i="3"/>
  <c r="H135" i="3"/>
  <c r="M50" i="3" l="1"/>
  <c r="M47" i="3"/>
  <c r="M48" i="3" s="1"/>
  <c r="N43" i="3"/>
  <c r="N44" i="3" s="1"/>
  <c r="O42" i="3" s="1"/>
  <c r="L50" i="3"/>
  <c r="L47" i="3"/>
  <c r="L48" i="3" s="1"/>
  <c r="K52" i="3"/>
  <c r="K53" i="3"/>
  <c r="J54" i="3"/>
  <c r="I27" i="3"/>
  <c r="K25" i="3"/>
  <c r="K26" i="3"/>
  <c r="L20" i="3"/>
  <c r="L21" i="3" s="1"/>
  <c r="L23" i="3"/>
  <c r="M19" i="3"/>
  <c r="M17" i="3"/>
  <c r="N15" i="3" s="1"/>
  <c r="N16" i="3" s="1"/>
  <c r="P70" i="3"/>
  <c r="P71" i="3" s="1"/>
  <c r="Q69" i="3" s="1"/>
  <c r="O73" i="3"/>
  <c r="N74" i="3"/>
  <c r="N75" i="3" s="1"/>
  <c r="N77" i="3"/>
  <c r="M79" i="3"/>
  <c r="M80" i="3"/>
  <c r="L81" i="3"/>
  <c r="N151" i="3"/>
  <c r="N152" i="3" s="1"/>
  <c r="M154" i="3"/>
  <c r="L155" i="3"/>
  <c r="L156" i="3" s="1"/>
  <c r="L158" i="3"/>
  <c r="K161" i="3"/>
  <c r="K160" i="3"/>
  <c r="M124" i="3"/>
  <c r="M125" i="3" s="1"/>
  <c r="N123" i="3" s="1"/>
  <c r="L127" i="3"/>
  <c r="K128" i="3"/>
  <c r="K129" i="3" s="1"/>
  <c r="K131" i="3"/>
  <c r="J133" i="3"/>
  <c r="J134" i="3"/>
  <c r="I135" i="3"/>
  <c r="L106" i="3"/>
  <c r="L107" i="3"/>
  <c r="N100" i="3"/>
  <c r="O97" i="3"/>
  <c r="O98" i="3" s="1"/>
  <c r="P96" i="3" s="1"/>
  <c r="M101" i="3"/>
  <c r="M102" i="3" s="1"/>
  <c r="M104" i="3"/>
  <c r="M53" i="3" l="1"/>
  <c r="M52" i="3"/>
  <c r="M54" i="3" s="1"/>
  <c r="O43" i="3"/>
  <c r="O44" i="3" s="1"/>
  <c r="P42" i="3" s="1"/>
  <c r="N46" i="3"/>
  <c r="L52" i="3"/>
  <c r="L53" i="3"/>
  <c r="L26" i="3"/>
  <c r="L25" i="3"/>
  <c r="M20" i="3"/>
  <c r="M21" i="3" s="1"/>
  <c r="M23" i="3"/>
  <c r="N19" i="3"/>
  <c r="N17" i="3"/>
  <c r="O15" i="3" s="1"/>
  <c r="O16" i="3" s="1"/>
  <c r="K27" i="3"/>
  <c r="K54" i="3"/>
  <c r="Q70" i="3"/>
  <c r="Q71" i="3" s="1"/>
  <c r="R69" i="3" s="1"/>
  <c r="P73" i="3"/>
  <c r="O74" i="3"/>
  <c r="O75" i="3" s="1"/>
  <c r="O77" i="3"/>
  <c r="N80" i="3"/>
  <c r="N79" i="3"/>
  <c r="O150" i="3"/>
  <c r="B14" i="4"/>
  <c r="N154" i="3"/>
  <c r="M155" i="3"/>
  <c r="M156" i="3" s="1"/>
  <c r="M158" i="3"/>
  <c r="L160" i="3"/>
  <c r="L161" i="3"/>
  <c r="K162" i="3"/>
  <c r="N124" i="3"/>
  <c r="N125" i="3" s="1"/>
  <c r="O123" i="3" s="1"/>
  <c r="M127" i="3"/>
  <c r="L131" i="3"/>
  <c r="L128" i="3"/>
  <c r="L129" i="3" s="1"/>
  <c r="K133" i="3"/>
  <c r="K134" i="3"/>
  <c r="L108" i="3"/>
  <c r="N101" i="3"/>
  <c r="N102" i="3" s="1"/>
  <c r="N104" i="3"/>
  <c r="P97" i="3"/>
  <c r="P98" i="3" s="1"/>
  <c r="Q96" i="3" s="1"/>
  <c r="O100" i="3"/>
  <c r="M107" i="3"/>
  <c r="M106" i="3"/>
  <c r="M108" i="3" s="1"/>
  <c r="M81" i="3"/>
  <c r="J135" i="3"/>
  <c r="P43" i="3" l="1"/>
  <c r="P44" i="3" s="1"/>
  <c r="Q42" i="3" s="1"/>
  <c r="Q43" i="3" s="1"/>
  <c r="O46" i="3"/>
  <c r="N50" i="3"/>
  <c r="N47" i="3"/>
  <c r="N48" i="3" s="1"/>
  <c r="L27" i="3"/>
  <c r="M25" i="3"/>
  <c r="M26" i="3"/>
  <c r="N20" i="3"/>
  <c r="N21" i="3" s="1"/>
  <c r="N23" i="3"/>
  <c r="O19" i="3"/>
  <c r="O17" i="3"/>
  <c r="P15" i="3" s="1"/>
  <c r="P16" i="3" s="1"/>
  <c r="L54" i="3"/>
  <c r="R70" i="3"/>
  <c r="R71" i="3" s="1"/>
  <c r="S69" i="3" s="1"/>
  <c r="Q73" i="3"/>
  <c r="P74" i="3"/>
  <c r="P75" i="3" s="1"/>
  <c r="P77" i="3"/>
  <c r="O80" i="3"/>
  <c r="O79" i="3"/>
  <c r="O81" i="3" s="1"/>
  <c r="AA80" i="3"/>
  <c r="AA79" i="3"/>
  <c r="N81" i="3"/>
  <c r="O151" i="3"/>
  <c r="O152" i="3" s="1"/>
  <c r="P150" i="3" s="1"/>
  <c r="N155" i="3"/>
  <c r="N156" i="3" s="1"/>
  <c r="N158" i="3"/>
  <c r="M161" i="3"/>
  <c r="M160" i="3"/>
  <c r="O124" i="3"/>
  <c r="O125" i="3" s="1"/>
  <c r="P123" i="3" s="1"/>
  <c r="N127" i="3"/>
  <c r="M128" i="3"/>
  <c r="M129" i="3" s="1"/>
  <c r="M131" i="3"/>
  <c r="L133" i="3"/>
  <c r="L134" i="3"/>
  <c r="K135" i="3"/>
  <c r="N106" i="3"/>
  <c r="N107" i="3"/>
  <c r="Q97" i="3"/>
  <c r="Q98" i="3" s="1"/>
  <c r="R96" i="3" s="1"/>
  <c r="P100" i="3"/>
  <c r="O101" i="3"/>
  <c r="O102" i="3" s="1"/>
  <c r="O104" i="3"/>
  <c r="L162" i="3"/>
  <c r="Q46" i="3" l="1"/>
  <c r="Q44" i="3"/>
  <c r="R42" i="3" s="1"/>
  <c r="P46" i="3"/>
  <c r="O50" i="3"/>
  <c r="O47" i="3"/>
  <c r="O48" i="3" s="1"/>
  <c r="N53" i="3"/>
  <c r="AA53" i="3" s="1"/>
  <c r="C6" i="4" s="1"/>
  <c r="N52" i="3"/>
  <c r="N26" i="3"/>
  <c r="AA26" i="3" s="1"/>
  <c r="N25" i="3"/>
  <c r="O23" i="3"/>
  <c r="O20" i="3"/>
  <c r="O21" i="3" s="1"/>
  <c r="P19" i="3"/>
  <c r="P17" i="3"/>
  <c r="Q15" i="3" s="1"/>
  <c r="M27" i="3"/>
  <c r="S70" i="3"/>
  <c r="S71" i="3" s="1"/>
  <c r="T69" i="3" s="1"/>
  <c r="R73" i="3"/>
  <c r="Q74" i="3"/>
  <c r="Q75" i="3" s="1"/>
  <c r="Q77" i="3"/>
  <c r="P80" i="3"/>
  <c r="P79" i="3"/>
  <c r="AA81" i="3"/>
  <c r="P151" i="3"/>
  <c r="P152" i="3" s="1"/>
  <c r="Q150" i="3" s="1"/>
  <c r="O154" i="3"/>
  <c r="N161" i="3"/>
  <c r="N160" i="3"/>
  <c r="M162" i="3"/>
  <c r="P124" i="3"/>
  <c r="P125" i="3" s="1"/>
  <c r="Q123" i="3" s="1"/>
  <c r="O127" i="3"/>
  <c r="N128" i="3"/>
  <c r="N129" i="3" s="1"/>
  <c r="N131" i="3"/>
  <c r="M133" i="3"/>
  <c r="M134" i="3"/>
  <c r="AA106" i="3"/>
  <c r="B7" i="4" s="1"/>
  <c r="N108" i="3"/>
  <c r="AA107" i="3"/>
  <c r="R97" i="3"/>
  <c r="R98" i="3" s="1"/>
  <c r="S96" i="3" s="1"/>
  <c r="Q100" i="3"/>
  <c r="P101" i="3"/>
  <c r="P102" i="3" s="1"/>
  <c r="P104" i="3"/>
  <c r="O106" i="3"/>
  <c r="O107" i="3"/>
  <c r="L135" i="3"/>
  <c r="Q50" i="3" l="1"/>
  <c r="Q47" i="3"/>
  <c r="Q48" i="3" s="1"/>
  <c r="R43" i="3"/>
  <c r="R44" i="3"/>
  <c r="S42" i="3" s="1"/>
  <c r="S43" i="3" s="1"/>
  <c r="P50" i="3"/>
  <c r="P47" i="3"/>
  <c r="P48" i="3" s="1"/>
  <c r="O53" i="3"/>
  <c r="O52" i="3"/>
  <c r="C5" i="4"/>
  <c r="AA52" i="3"/>
  <c r="AA54" i="3" s="1"/>
  <c r="N54" i="3"/>
  <c r="C4" i="4"/>
  <c r="AA25" i="3"/>
  <c r="N27" i="3"/>
  <c r="O25" i="3"/>
  <c r="O26" i="3"/>
  <c r="P20" i="3"/>
  <c r="P21" i="3" s="1"/>
  <c r="P23" i="3"/>
  <c r="Q16" i="3"/>
  <c r="Q17" i="3" s="1"/>
  <c r="R15" i="3" s="1"/>
  <c r="R16" i="3" s="1"/>
  <c r="T70" i="3"/>
  <c r="T71" i="3" s="1"/>
  <c r="U69" i="3" s="1"/>
  <c r="S73" i="3"/>
  <c r="R74" i="3"/>
  <c r="R75" i="3" s="1"/>
  <c r="R77" i="3"/>
  <c r="Q79" i="3"/>
  <c r="Q80" i="3"/>
  <c r="P81" i="3"/>
  <c r="Q151" i="3"/>
  <c r="Q152" i="3" s="1"/>
  <c r="R150" i="3" s="1"/>
  <c r="P154" i="3"/>
  <c r="O155" i="3"/>
  <c r="O156" i="3" s="1"/>
  <c r="O158" i="3"/>
  <c r="AA161" i="3"/>
  <c r="Q124" i="3"/>
  <c r="Q125" i="3" s="1"/>
  <c r="R123" i="3" s="1"/>
  <c r="P127" i="3"/>
  <c r="O131" i="3"/>
  <c r="O128" i="3"/>
  <c r="O129" i="3" s="1"/>
  <c r="N133" i="3"/>
  <c r="N134" i="3"/>
  <c r="AA108" i="3"/>
  <c r="C7" i="4"/>
  <c r="S97" i="3"/>
  <c r="S98" i="3" s="1"/>
  <c r="T96" i="3" s="1"/>
  <c r="R100" i="3"/>
  <c r="Q101" i="3"/>
  <c r="Q102" i="3" s="1"/>
  <c r="Q104" i="3"/>
  <c r="P106" i="3"/>
  <c r="P107" i="3"/>
  <c r="M135" i="3"/>
  <c r="O108" i="3"/>
  <c r="N162" i="3"/>
  <c r="AA160" i="3"/>
  <c r="Q52" i="3" l="1"/>
  <c r="Q53" i="3"/>
  <c r="R46" i="3"/>
  <c r="S46" i="3"/>
  <c r="S44" i="3"/>
  <c r="T42" i="3" s="1"/>
  <c r="T43" i="3" s="1"/>
  <c r="P52" i="3"/>
  <c r="P53" i="3"/>
  <c r="B6" i="4"/>
  <c r="B5" i="4"/>
  <c r="P25" i="3"/>
  <c r="P26" i="3"/>
  <c r="R19" i="3"/>
  <c r="R17" i="3"/>
  <c r="S15" i="3" s="1"/>
  <c r="Q19" i="3"/>
  <c r="O54" i="3"/>
  <c r="O27" i="3"/>
  <c r="B4" i="4"/>
  <c r="AA27" i="3"/>
  <c r="U70" i="3"/>
  <c r="U71" i="3" s="1"/>
  <c r="V69" i="3" s="1"/>
  <c r="T73" i="3"/>
  <c r="S74" i="3"/>
  <c r="S75" i="3" s="1"/>
  <c r="S77" i="3"/>
  <c r="R79" i="3"/>
  <c r="R80" i="3"/>
  <c r="R151" i="3"/>
  <c r="R152" i="3" s="1"/>
  <c r="S150" i="3" s="1"/>
  <c r="Q154" i="3"/>
  <c r="P155" i="3"/>
  <c r="P156" i="3" s="1"/>
  <c r="P158" i="3"/>
  <c r="O161" i="3"/>
  <c r="O160" i="3"/>
  <c r="AA162" i="3"/>
  <c r="C9" i="4"/>
  <c r="R124" i="3"/>
  <c r="R125" i="3" s="1"/>
  <c r="S123" i="3" s="1"/>
  <c r="Q127" i="3"/>
  <c r="P128" i="3"/>
  <c r="P129" i="3" s="1"/>
  <c r="P131" i="3"/>
  <c r="O133" i="3"/>
  <c r="O134" i="3"/>
  <c r="AA133" i="3"/>
  <c r="B8" i="4" s="1"/>
  <c r="N135" i="3"/>
  <c r="AA134" i="3"/>
  <c r="T97" i="3"/>
  <c r="T98" i="3" s="1"/>
  <c r="U96" i="3" s="1"/>
  <c r="S100" i="3"/>
  <c r="R101" i="3"/>
  <c r="R102" i="3" s="1"/>
  <c r="R104" i="3"/>
  <c r="Q106" i="3"/>
  <c r="Q107" i="3"/>
  <c r="P108" i="3"/>
  <c r="B9" i="4"/>
  <c r="B15" i="4"/>
  <c r="Q81" i="3"/>
  <c r="R50" i="3" l="1"/>
  <c r="R47" i="3"/>
  <c r="R48" i="3" s="1"/>
  <c r="S50" i="3"/>
  <c r="S47" i="3"/>
  <c r="S48" i="3" s="1"/>
  <c r="T46" i="3"/>
  <c r="T44" i="3"/>
  <c r="U42" i="3" s="1"/>
  <c r="U43" i="3" s="1"/>
  <c r="R20" i="3"/>
  <c r="R21" i="3" s="1"/>
  <c r="R23" i="3"/>
  <c r="S16" i="3"/>
  <c r="S17" i="3" s="1"/>
  <c r="T15" i="3" s="1"/>
  <c r="T16" i="3" s="1"/>
  <c r="Q20" i="3"/>
  <c r="Q21" i="3" s="1"/>
  <c r="Q23" i="3"/>
  <c r="P54" i="3"/>
  <c r="P27" i="3"/>
  <c r="Q54" i="3"/>
  <c r="V70" i="3"/>
  <c r="V71" i="3" s="1"/>
  <c r="W69" i="3" s="1"/>
  <c r="U73" i="3"/>
  <c r="T74" i="3"/>
  <c r="T75" i="3" s="1"/>
  <c r="T77" i="3"/>
  <c r="S80" i="3"/>
  <c r="S79" i="3"/>
  <c r="S81" i="3" s="1"/>
  <c r="R81" i="3"/>
  <c r="S151" i="3"/>
  <c r="S152" i="3" s="1"/>
  <c r="T150" i="3" s="1"/>
  <c r="R154" i="3"/>
  <c r="Q155" i="3"/>
  <c r="Q156" i="3" s="1"/>
  <c r="Q158" i="3"/>
  <c r="P161" i="3"/>
  <c r="P160" i="3"/>
  <c r="O162" i="3"/>
  <c r="S124" i="3"/>
  <c r="S125" i="3" s="1"/>
  <c r="T123" i="3" s="1"/>
  <c r="R127" i="3"/>
  <c r="Q128" i="3"/>
  <c r="Q129" i="3" s="1"/>
  <c r="Q131" i="3"/>
  <c r="P134" i="3"/>
  <c r="P133" i="3"/>
  <c r="AA135" i="3"/>
  <c r="C8" i="4"/>
  <c r="C10" i="4" s="1"/>
  <c r="U97" i="3"/>
  <c r="U98" i="3" s="1"/>
  <c r="V96" i="3" s="1"/>
  <c r="T100" i="3"/>
  <c r="S101" i="3"/>
  <c r="S102" i="3" s="1"/>
  <c r="S104" i="3"/>
  <c r="R106" i="3"/>
  <c r="R107" i="3"/>
  <c r="B10" i="4"/>
  <c r="O135" i="3"/>
  <c r="Q108" i="3"/>
  <c r="R53" i="3" l="1"/>
  <c r="R52" i="3"/>
  <c r="R54" i="3" s="1"/>
  <c r="S53" i="3"/>
  <c r="S52" i="3"/>
  <c r="S54" i="3" s="1"/>
  <c r="T50" i="3"/>
  <c r="T47" i="3"/>
  <c r="T48" i="3" s="1"/>
  <c r="U46" i="3"/>
  <c r="U44" i="3"/>
  <c r="V42" i="3" s="1"/>
  <c r="R26" i="3"/>
  <c r="R25" i="3"/>
  <c r="R27" i="3" s="1"/>
  <c r="T19" i="3"/>
  <c r="T17" i="3"/>
  <c r="U15" i="3" s="1"/>
  <c r="U16" i="3" s="1"/>
  <c r="S19" i="3"/>
  <c r="Q26" i="3"/>
  <c r="Q25" i="3"/>
  <c r="Q27" i="3" s="1"/>
  <c r="W70" i="3"/>
  <c r="W71" i="3" s="1"/>
  <c r="X69" i="3" s="1"/>
  <c r="V73" i="3"/>
  <c r="U74" i="3"/>
  <c r="U75" i="3" s="1"/>
  <c r="U77" i="3"/>
  <c r="T80" i="3"/>
  <c r="T79" i="3"/>
  <c r="T151" i="3"/>
  <c r="T152" i="3" s="1"/>
  <c r="U150" i="3" s="1"/>
  <c r="S154" i="3"/>
  <c r="R155" i="3"/>
  <c r="R156" i="3" s="1"/>
  <c r="R158" i="3"/>
  <c r="Q161" i="3"/>
  <c r="Q160" i="3"/>
  <c r="Q162" i="3" s="1"/>
  <c r="T124" i="3"/>
  <c r="T125" i="3" s="1"/>
  <c r="U123" i="3" s="1"/>
  <c r="S127" i="3"/>
  <c r="R131" i="3"/>
  <c r="R128" i="3"/>
  <c r="R129" i="3" s="1"/>
  <c r="Q133" i="3"/>
  <c r="Q134" i="3"/>
  <c r="V97" i="3"/>
  <c r="V98" i="3" s="1"/>
  <c r="W96" i="3" s="1"/>
  <c r="U100" i="3"/>
  <c r="T101" i="3"/>
  <c r="T102" i="3" s="1"/>
  <c r="T104" i="3"/>
  <c r="S107" i="3"/>
  <c r="S106" i="3"/>
  <c r="P135" i="3"/>
  <c r="B12" i="4"/>
  <c r="R108" i="3"/>
  <c r="P162" i="3"/>
  <c r="T52" i="3" l="1"/>
  <c r="T53" i="3"/>
  <c r="U50" i="3"/>
  <c r="U47" i="3"/>
  <c r="U48" i="3" s="1"/>
  <c r="V43" i="3"/>
  <c r="V44" i="3"/>
  <c r="W42" i="3" s="1"/>
  <c r="W43" i="3" s="1"/>
  <c r="T20" i="3"/>
  <c r="T21" i="3" s="1"/>
  <c r="T23" i="3"/>
  <c r="U19" i="3"/>
  <c r="U17" i="3"/>
  <c r="V15" i="3" s="1"/>
  <c r="V16" i="3" s="1"/>
  <c r="S23" i="3"/>
  <c r="S20" i="3"/>
  <c r="S21" i="3" s="1"/>
  <c r="X70" i="3"/>
  <c r="X71" i="3" s="1"/>
  <c r="Y69" i="3" s="1"/>
  <c r="W73" i="3"/>
  <c r="V74" i="3"/>
  <c r="V75" i="3" s="1"/>
  <c r="V77" i="3"/>
  <c r="U80" i="3"/>
  <c r="U79" i="3"/>
  <c r="T81" i="3"/>
  <c r="U151" i="3"/>
  <c r="U152" i="3" s="1"/>
  <c r="V150" i="3" s="1"/>
  <c r="T154" i="3"/>
  <c r="S155" i="3"/>
  <c r="S156" i="3" s="1"/>
  <c r="S158" i="3"/>
  <c r="R161" i="3"/>
  <c r="R160" i="3"/>
  <c r="U124" i="3"/>
  <c r="U125" i="3" s="1"/>
  <c r="V123" i="3" s="1"/>
  <c r="T127" i="3"/>
  <c r="S128" i="3"/>
  <c r="S129" i="3" s="1"/>
  <c r="S131" i="3"/>
  <c r="R133" i="3"/>
  <c r="R134" i="3"/>
  <c r="Q135" i="3"/>
  <c r="W97" i="3"/>
  <c r="W98" i="3" s="1"/>
  <c r="X96" i="3" s="1"/>
  <c r="V100" i="3"/>
  <c r="U101" i="3"/>
  <c r="U102" i="3" s="1"/>
  <c r="U104" i="3"/>
  <c r="T107" i="3"/>
  <c r="T106" i="3"/>
  <c r="T108" i="3" s="1"/>
  <c r="S108" i="3"/>
  <c r="T54" i="3" l="1"/>
  <c r="U52" i="3"/>
  <c r="U53" i="3"/>
  <c r="V46" i="3"/>
  <c r="W46" i="3"/>
  <c r="W44" i="3"/>
  <c r="X42" i="3" s="1"/>
  <c r="X43" i="3" s="1"/>
  <c r="T25" i="3"/>
  <c r="T26" i="3"/>
  <c r="U23" i="3"/>
  <c r="U20" i="3"/>
  <c r="U21" i="3" s="1"/>
  <c r="V19" i="3"/>
  <c r="V17" i="3"/>
  <c r="W15" i="3" s="1"/>
  <c r="W16" i="3" s="1"/>
  <c r="S25" i="3"/>
  <c r="S26" i="3"/>
  <c r="Y70" i="3"/>
  <c r="Y71" i="3" s="1"/>
  <c r="Z69" i="3" s="1"/>
  <c r="X73" i="3"/>
  <c r="W74" i="3"/>
  <c r="W75" i="3" s="1"/>
  <c r="W77" i="3"/>
  <c r="V80" i="3"/>
  <c r="V79" i="3"/>
  <c r="V151" i="3"/>
  <c r="V152" i="3" s="1"/>
  <c r="W150" i="3" s="1"/>
  <c r="U154" i="3"/>
  <c r="T155" i="3"/>
  <c r="T156" i="3" s="1"/>
  <c r="T158" i="3"/>
  <c r="S161" i="3"/>
  <c r="S160" i="3"/>
  <c r="R162" i="3"/>
  <c r="V124" i="3"/>
  <c r="V125" i="3" s="1"/>
  <c r="W123" i="3" s="1"/>
  <c r="U127" i="3"/>
  <c r="T128" i="3"/>
  <c r="T129" i="3" s="1"/>
  <c r="T131" i="3"/>
  <c r="S133" i="3"/>
  <c r="S134" i="3"/>
  <c r="X97" i="3"/>
  <c r="X98" i="3" s="1"/>
  <c r="Y96" i="3" s="1"/>
  <c r="W100" i="3"/>
  <c r="V101" i="3"/>
  <c r="V102" i="3" s="1"/>
  <c r="V104" i="3"/>
  <c r="U106" i="3"/>
  <c r="U107" i="3"/>
  <c r="R135" i="3"/>
  <c r="U81" i="3"/>
  <c r="V50" i="3" l="1"/>
  <c r="V47" i="3"/>
  <c r="V48" i="3" s="1"/>
  <c r="W50" i="3"/>
  <c r="W47" i="3"/>
  <c r="W48" i="3" s="1"/>
  <c r="X46" i="3"/>
  <c r="X44" i="3"/>
  <c r="Y42" i="3" s="1"/>
  <c r="Y43" i="3" s="1"/>
  <c r="U26" i="3"/>
  <c r="U25" i="3"/>
  <c r="U27" i="3" s="1"/>
  <c r="V23" i="3"/>
  <c r="V20" i="3"/>
  <c r="V21" i="3" s="1"/>
  <c r="W19" i="3"/>
  <c r="W17" i="3"/>
  <c r="X15" i="3" s="1"/>
  <c r="U54" i="3"/>
  <c r="T27" i="3"/>
  <c r="S162" i="3"/>
  <c r="S27" i="3"/>
  <c r="Z70" i="3"/>
  <c r="Z71" i="3" s="1"/>
  <c r="Y73" i="3"/>
  <c r="X74" i="3"/>
  <c r="X75" i="3" s="1"/>
  <c r="X77" i="3"/>
  <c r="W80" i="3"/>
  <c r="W79" i="3"/>
  <c r="W151" i="3"/>
  <c r="W152" i="3" s="1"/>
  <c r="X150" i="3" s="1"/>
  <c r="V154" i="3"/>
  <c r="U155" i="3"/>
  <c r="U156" i="3" s="1"/>
  <c r="U158" i="3"/>
  <c r="T161" i="3"/>
  <c r="T160" i="3"/>
  <c r="W124" i="3"/>
  <c r="W125" i="3" s="1"/>
  <c r="X123" i="3" s="1"/>
  <c r="V127" i="3"/>
  <c r="U131" i="3"/>
  <c r="U128" i="3"/>
  <c r="U129" i="3" s="1"/>
  <c r="T134" i="3"/>
  <c r="T133" i="3"/>
  <c r="T135" i="3" s="1"/>
  <c r="S135" i="3"/>
  <c r="Y97" i="3"/>
  <c r="Y98" i="3" s="1"/>
  <c r="Z96" i="3" s="1"/>
  <c r="X100" i="3"/>
  <c r="W101" i="3"/>
  <c r="W102" i="3" s="1"/>
  <c r="W104" i="3"/>
  <c r="V106" i="3"/>
  <c r="V107" i="3"/>
  <c r="U108" i="3"/>
  <c r="V81" i="3"/>
  <c r="V52" i="3" l="1"/>
  <c r="V53" i="3"/>
  <c r="W52" i="3"/>
  <c r="W53" i="3"/>
  <c r="X50" i="3"/>
  <c r="X47" i="3"/>
  <c r="X48" i="3" s="1"/>
  <c r="Y46" i="3"/>
  <c r="Y44" i="3"/>
  <c r="Z42" i="3" s="1"/>
  <c r="Z43" i="3" s="1"/>
  <c r="V25" i="3"/>
  <c r="V26" i="3"/>
  <c r="W23" i="3"/>
  <c r="W20" i="3"/>
  <c r="W21" i="3" s="1"/>
  <c r="X16" i="3"/>
  <c r="X17" i="3" s="1"/>
  <c r="Y15" i="3" s="1"/>
  <c r="Y16" i="3" s="1"/>
  <c r="Z73" i="3"/>
  <c r="Y74" i="3"/>
  <c r="Y75" i="3" s="1"/>
  <c r="Y77" i="3"/>
  <c r="X80" i="3"/>
  <c r="X79" i="3"/>
  <c r="X151" i="3"/>
  <c r="X152" i="3" s="1"/>
  <c r="Y150" i="3" s="1"/>
  <c r="W154" i="3"/>
  <c r="V155" i="3"/>
  <c r="V156" i="3" s="1"/>
  <c r="V158" i="3"/>
  <c r="U161" i="3"/>
  <c r="U160" i="3"/>
  <c r="T162" i="3"/>
  <c r="X124" i="3"/>
  <c r="X125" i="3" s="1"/>
  <c r="Y123" i="3" s="1"/>
  <c r="W127" i="3"/>
  <c r="V128" i="3"/>
  <c r="V129" i="3" s="1"/>
  <c r="V131" i="3"/>
  <c r="U133" i="3"/>
  <c r="U134" i="3"/>
  <c r="Z97" i="3"/>
  <c r="Z98" i="3" s="1"/>
  <c r="Y100" i="3"/>
  <c r="X101" i="3"/>
  <c r="X102" i="3" s="1"/>
  <c r="X104" i="3"/>
  <c r="W106" i="3"/>
  <c r="W107" i="3"/>
  <c r="V108" i="3"/>
  <c r="W81" i="3"/>
  <c r="V54" i="3" l="1"/>
  <c r="X53" i="3"/>
  <c r="X52" i="3"/>
  <c r="X54" i="3" s="1"/>
  <c r="Y50" i="3"/>
  <c r="Y47" i="3"/>
  <c r="Y48" i="3" s="1"/>
  <c r="Z46" i="3"/>
  <c r="Z44" i="3"/>
  <c r="V27" i="3"/>
  <c r="W25" i="3"/>
  <c r="W26" i="3"/>
  <c r="Y19" i="3"/>
  <c r="Y17" i="3"/>
  <c r="Z15" i="3" s="1"/>
  <c r="Z16" i="3" s="1"/>
  <c r="X19" i="3"/>
  <c r="W54" i="3"/>
  <c r="Z74" i="3"/>
  <c r="Z75" i="3" s="1"/>
  <c r="Z77" i="3"/>
  <c r="Y79" i="3"/>
  <c r="Y80" i="3"/>
  <c r="X81" i="3"/>
  <c r="Y151" i="3"/>
  <c r="Y152" i="3" s="1"/>
  <c r="Z150" i="3" s="1"/>
  <c r="X154" i="3"/>
  <c r="W155" i="3"/>
  <c r="W156" i="3" s="1"/>
  <c r="W158" i="3"/>
  <c r="V161" i="3"/>
  <c r="V160" i="3"/>
  <c r="V162" i="3" s="1"/>
  <c r="Y124" i="3"/>
  <c r="Y125" i="3" s="1"/>
  <c r="Z123" i="3" s="1"/>
  <c r="X127" i="3"/>
  <c r="W128" i="3"/>
  <c r="W129" i="3" s="1"/>
  <c r="W131" i="3"/>
  <c r="V133" i="3"/>
  <c r="V134" i="3"/>
  <c r="U135" i="3"/>
  <c r="Z100" i="3"/>
  <c r="Y101" i="3"/>
  <c r="Y102" i="3" s="1"/>
  <c r="Y104" i="3"/>
  <c r="X106" i="3"/>
  <c r="X107" i="3"/>
  <c r="W108" i="3"/>
  <c r="U162" i="3"/>
  <c r="Y53" i="3" l="1"/>
  <c r="Y52" i="3"/>
  <c r="Z50" i="3"/>
  <c r="Z47" i="3"/>
  <c r="Z48" i="3" s="1"/>
  <c r="Y20" i="3"/>
  <c r="Y21" i="3" s="1"/>
  <c r="Y23" i="3"/>
  <c r="Z19" i="3"/>
  <c r="Z17" i="3"/>
  <c r="X23" i="3"/>
  <c r="X20" i="3"/>
  <c r="X21" i="3" s="1"/>
  <c r="W27" i="3"/>
  <c r="Z80" i="3"/>
  <c r="AB80" i="3" s="1"/>
  <c r="Z79" i="3"/>
  <c r="Z151" i="3"/>
  <c r="Z152" i="3" s="1"/>
  <c r="D14" i="4" s="1"/>
  <c r="Y154" i="3"/>
  <c r="X155" i="3"/>
  <c r="X156" i="3" s="1"/>
  <c r="X158" i="3"/>
  <c r="W161" i="3"/>
  <c r="W160" i="3"/>
  <c r="Z124" i="3"/>
  <c r="Z125" i="3" s="1"/>
  <c r="Y127" i="3"/>
  <c r="X128" i="3"/>
  <c r="X129" i="3" s="1"/>
  <c r="X131" i="3"/>
  <c r="W134" i="3"/>
  <c r="W133" i="3"/>
  <c r="Z101" i="3"/>
  <c r="Z102" i="3" s="1"/>
  <c r="Z104" i="3"/>
  <c r="Y107" i="3"/>
  <c r="Y106" i="3"/>
  <c r="V135" i="3"/>
  <c r="X108" i="3"/>
  <c r="Y81" i="3"/>
  <c r="Y54" i="3" l="1"/>
  <c r="Z52" i="3"/>
  <c r="AB52" i="3" s="1"/>
  <c r="Z53" i="3"/>
  <c r="AB53" i="3" s="1"/>
  <c r="Y25" i="3"/>
  <c r="Y26" i="3"/>
  <c r="Z23" i="3"/>
  <c r="Z20" i="3"/>
  <c r="Z21" i="3" s="1"/>
  <c r="X25" i="3"/>
  <c r="X26" i="3"/>
  <c r="AB79" i="3"/>
  <c r="Z81" i="3"/>
  <c r="Z154" i="3"/>
  <c r="Y155" i="3"/>
  <c r="Y156" i="3" s="1"/>
  <c r="Y158" i="3"/>
  <c r="X161" i="3"/>
  <c r="X160" i="3"/>
  <c r="X162" i="3" s="1"/>
  <c r="W162" i="3"/>
  <c r="Z127" i="3"/>
  <c r="Y131" i="3"/>
  <c r="Y128" i="3"/>
  <c r="Y129" i="3" s="1"/>
  <c r="X134" i="3"/>
  <c r="X133" i="3"/>
  <c r="X135" i="3" s="1"/>
  <c r="W135" i="3"/>
  <c r="Z106" i="3"/>
  <c r="AB106" i="3" s="1"/>
  <c r="D7" i="4" s="1"/>
  <c r="Z107" i="3"/>
  <c r="AB107" i="3" s="1"/>
  <c r="Y108" i="3"/>
  <c r="AB54" i="3" l="1"/>
  <c r="E6" i="4"/>
  <c r="Z26" i="3"/>
  <c r="AB26" i="3" s="1"/>
  <c r="E5" i="4" s="1"/>
  <c r="Z25" i="3"/>
  <c r="X27" i="3"/>
  <c r="Z54" i="3"/>
  <c r="Y27" i="3"/>
  <c r="AB81" i="3"/>
  <c r="D6" i="4"/>
  <c r="Z155" i="3"/>
  <c r="Z156" i="3" s="1"/>
  <c r="Z158" i="3"/>
  <c r="Y161" i="3"/>
  <c r="Y160" i="3"/>
  <c r="Z128" i="3"/>
  <c r="Z129" i="3" s="1"/>
  <c r="Z131" i="3"/>
  <c r="Y134" i="3"/>
  <c r="Y133" i="3"/>
  <c r="AB108" i="3"/>
  <c r="E7" i="4"/>
  <c r="Z108" i="3"/>
  <c r="E4" i="4" l="1"/>
  <c r="Z27" i="3"/>
  <c r="AB25" i="3"/>
  <c r="AB27" i="3" s="1"/>
  <c r="Z161" i="3"/>
  <c r="AB161" i="3" s="1"/>
  <c r="Z160" i="3"/>
  <c r="AB160" i="3"/>
  <c r="Y162" i="3"/>
  <c r="Z134" i="3"/>
  <c r="AB134" i="3" s="1"/>
  <c r="Z133" i="3"/>
  <c r="Z135" i="3" s="1"/>
  <c r="E8" i="4"/>
  <c r="AB133" i="3"/>
  <c r="Y135" i="3"/>
  <c r="D5" i="4" l="1"/>
  <c r="D4" i="4"/>
  <c r="AB162" i="3"/>
  <c r="E9" i="4"/>
  <c r="E10" i="4" s="1"/>
  <c r="D9" i="4"/>
  <c r="D15" i="4"/>
  <c r="Z162" i="3"/>
  <c r="D8" i="4"/>
  <c r="AB135" i="3"/>
  <c r="D10" i="4" l="1"/>
  <c r="D12" i="4"/>
</calcChain>
</file>

<file path=xl/sharedStrings.xml><?xml version="1.0" encoding="utf-8"?>
<sst xmlns="http://schemas.openxmlformats.org/spreadsheetml/2006/main" count="391" uniqueCount="116">
  <si>
    <t>Prairie Ridge Builders (fictional): scenario model</t>
  </si>
  <si>
    <t>Scenario analysis, not a forecast. All company figures are synthetic. Change the yellow cells. USD thousands.</t>
  </si>
  <si>
    <t>Months 13 to 24 are a scenario extension, not a forecast. The macro forecast and its backtest cover 12 months. Beyond that, base bookings repeat the macro P50's 12-month seasonal shape with no further growth.</t>
  </si>
  <si>
    <t>Scenario settings</t>
  </si>
  <si>
    <t>Weather: -1 mild, 0 normal, 1 harsh</t>
  </si>
  <si>
    <t>Tariffs: multiple of the chosen tariff episode (0 held, -0.5 reduced, 1 raised)</t>
  </si>
  <si>
    <t>Rates: extra basis points on the Fed path</t>
  </si>
  <si>
    <t>Public funding: 0 on time, 1 delayed</t>
  </si>
  <si>
    <t>Diesel: -1 low, 0 held, 1 high</t>
  </si>
  <si>
    <t>Tariff episode: 0 = 2025 to 2026 (default), 1 = 2018</t>
  </si>
  <si>
    <t>Assumptions</t>
  </si>
  <si>
    <t>Share of work exposed to weather</t>
  </si>
  <si>
    <t>Site overhead per lost-day equivalent (USD thousands)</t>
  </si>
  <si>
    <t>Materials share of cost</t>
  </si>
  <si>
    <t>Diesel share of cost</t>
  </si>
  <si>
    <t>Escalation clause pass-through of materials cost</t>
  </si>
  <si>
    <t>Public share of new bookings</t>
  </si>
  <si>
    <t>Fixed-price share of new bookings</t>
  </si>
  <si>
    <t>Gross margin on new work</t>
  </si>
  <si>
    <t>Months from booking to first revenue</t>
  </si>
  <si>
    <t>Months to earn new work</t>
  </si>
  <si>
    <t>Bookings change per +100 bp</t>
  </si>
  <si>
    <t>Months before rates reach bookings</t>
  </si>
  <si>
    <t>First month the rate gap exists (0 = first month). Bookings feel it rate_lag months later</t>
  </si>
  <si>
    <t>Share of public bookings that slips when funding is delayed</t>
  </si>
  <si>
    <t>Months of delayed public bookings</t>
  </si>
  <si>
    <t>Diesel 12-month log change, low case (P10)</t>
  </si>
  <si>
    <t>Diesel 12-month log change, high case (P90)</t>
  </si>
  <si>
    <t>Months in the plan view (diesel reaches its scenario level by then)</t>
  </si>
  <si>
    <t>Monthly inputs computed from data by construction/drivers.py. Months 13 to 24 are a scenario extension.</t>
  </si>
  <si>
    <t>Month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</si>
  <si>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</si>
  <si>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</si>
  <si>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</si>
  <si>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</si>
  <si>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</si>
  <si>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</si>
  <si>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</si>
  <si>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</si>
  <si>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</si>
  <si>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</si>
  <si>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</si>
  <si>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</si>
  <si>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</si>
  <si>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</si>
  <si>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</si>
  <si>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2028-01</t>
  </si>
  <si>
    <t>2028-02</t>
  </si>
  <si>
    <t>2028-03</t>
  </si>
  <si>
    <t>2028-04</t>
  </si>
  <si>
    <t>2028-05</t>
  </si>
  <si>
    <t>2028-06</t>
  </si>
  <si>
    <t>2028-07</t>
  </si>
  <si>
    <t>2028-08</t>
  </si>
  <si>
    <t>2028-09</t>
  </si>
  <si>
    <t>Month index</t>
  </si>
  <si>
    <t>Weekdays</t>
  </si>
  <si>
    <t>Lost-day equivalents, normal year</t>
  </si>
  <si>
    <t>Lost-day equivalents, mild year (P10)</t>
  </si>
  <si>
    <t>Lost-day equivalents, harsh year (P90)</t>
  </si>
  <si>
    <t>Backlog revenue, fixed price</t>
  </si>
  <si>
    <t>Backlog revenue, escalation clause</t>
  </si>
  <si>
    <t>Backlog gross margin dollars</t>
  </si>
  <si>
    <t>Base bookings (macro P50, repeated in months 13 to 24)</t>
  </si>
  <si>
    <t>Input PPI log change, 2025 to 2026 episode</t>
  </si>
  <si>
    <t>Input PPI log change, 2018 episode</t>
  </si>
  <si>
    <t>Each block runs the full model. Block 0 is the base plan, the last block is the scenario. Months 13 to 24 are a scenario extension only.</t>
  </si>
  <si>
    <t>Block 0: Base plan</t>
  </si>
  <si>
    <t>12-month total</t>
  </si>
  <si>
    <t>24-month total</t>
  </si>
  <si>
    <t>Settings in use (weather, tariff, rate bp, funding, diesel, tariff episode)</t>
  </si>
  <si>
    <t>Lost-day equivalents</t>
  </si>
  <si>
    <t>Lost days beyond a normal year</t>
  </si>
  <si>
    <t>Capacity</t>
  </si>
  <si>
    <t>Rate gap reaching bookings (points)</t>
  </si>
  <si>
    <t>New bookings</t>
  </si>
  <si>
    <t>Revenue planned from new bookings</t>
  </si>
  <si>
    <t>Planned work</t>
  </si>
  <si>
    <t>Fixed-price share</t>
  </si>
  <si>
    <t>Planned gross margin</t>
  </si>
  <si>
    <t>Planned plus slipped work</t>
  </si>
  <si>
    <t>Work done</t>
  </si>
  <si>
    <t>Work slipped to later months</t>
  </si>
  <si>
    <t>Input PPI log change</t>
  </si>
  <si>
    <t>Cost at base prices</t>
  </si>
  <si>
    <t>Extra materials cost</t>
  </si>
  <si>
    <t>Escalation revenue</t>
  </si>
  <si>
    <t>Diesel log change</t>
  </si>
  <si>
    <t>Extra fuel cost</t>
  </si>
  <si>
    <t>Extra site overhead</t>
  </si>
  <si>
    <t>Revenue</t>
  </si>
  <si>
    <t>Gross profit (USD thousands)</t>
  </si>
  <si>
    <t>Gross margin</t>
  </si>
  <si>
    <t>Block 1: Base plan + Weather</t>
  </si>
  <si>
    <t>Block 2: Base plan + Weather, Materials and tariffs</t>
  </si>
  <si>
    <t>Block 3: Base plan + Weather, Materials and tariffs, Rates</t>
  </si>
  <si>
    <t>Block 4: Base plan + Weather, Materials and tariffs, Rates, Public funding</t>
  </si>
  <si>
    <t>Block 5: Base plan + Weather, Materials and tariffs, Rates, Public funding, Fuel</t>
  </si>
  <si>
    <t>Base plan to scenario. Each step switches one driver on, keeping the earlier ones on.</t>
  </si>
  <si>
    <t>Months 13 to 24 are a scenario extension only. The macro forecast covers 12 months.</t>
  </si>
  <si>
    <t>Step</t>
  </si>
  <si>
    <t>Revenue, 12 months</t>
  </si>
  <si>
    <t>Gross profit, 12 months</t>
  </si>
  <si>
    <t>Revenue, 24 months</t>
  </si>
  <si>
    <t>Gross profit, 24 months</t>
  </si>
  <si>
    <t>Base plan</t>
  </si>
  <si>
    <t>Weather</t>
  </si>
  <si>
    <t>Materials and tariffs</t>
  </si>
  <si>
    <t>Rates</t>
  </si>
  <si>
    <t>Public funding</t>
  </si>
  <si>
    <t>Fuel</t>
  </si>
  <si>
    <t>Scenario</t>
  </si>
  <si>
    <t>Scenario gross margin</t>
  </si>
  <si>
    <t>Scenario bookings</t>
  </si>
  <si>
    <t>Work deferred past the view</t>
  </si>
  <si>
    <t>Check: scenario block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</si>
</sst>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RowHeight="15" x14ac:dyDescent="0.25"/>
  <cols>
    <col min="1" max="1" width="70" customWidth="1"/>
  </cols>
  <sheetData>
    <row r="1" spans="1:3" x14ac:dyDescent="0.25">
      <c r="A1" s="1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s="1" t="s">
        <v>3</v>
      </c>
    </row>
    <row r="5" spans="1:3" x14ac:dyDescent="0.25">
      <c r="A5" t="s">
        <v>4</v>
      </c>
      <c r="C5" s="2">
        <v>0</v>
      </c>
    </row>
    <row r="6" spans="1:3" x14ac:dyDescent="0.25">
      <c r="A6" t="s">
        <v>5</v>
      </c>
      <c r="C6" s="2">
        <v>0</v>
      </c>
    </row>
    <row r="7" spans="1:3" x14ac:dyDescent="0.25">
      <c r="A7" t="s">
        <v>6</v>
      </c>
      <c r="C7" s="2">
        <v>0</v>
      </c>
    </row>
    <row r="8" spans="1:3" x14ac:dyDescent="0.25">
      <c r="A8" t="s">
        <v>7</v>
      </c>
      <c r="C8" s="2">
        <v>0</v>
      </c>
    </row>
    <row r="9" spans="1:3" x14ac:dyDescent="0.25">
      <c r="A9" t="s">
        <v>8</v>
      </c>
      <c r="C9" s="2">
        <v>0</v>
      </c>
    </row>
    <row r="10" spans="1:3" x14ac:dyDescent="0.25">
      <c r="A10" t="s">
        <v>9</v>
      </c>
      <c r="C10" s="2">
        <v>0</v>
      </c>
    </row>
    <row r="12" spans="1:3" x14ac:dyDescent="0.25">
      <c r="A12" s="1" t="s">
        <v>10</v>
      </c>
    </row>
    <row r="13" spans="1:3" x14ac:dyDescent="0.25">
      <c r="A13" t="s">
        <v>11</v>
      </c>
      <c r="C13" s="2">
        <v>0.5</v>
      </c>
    </row>
    <row r="14" spans="1:3" x14ac:dyDescent="0.25">
      <c r="A14" t="s">
        <v>12</v>
      </c>
      <c r="C14" s="2">
        <v>45</v>
      </c>
    </row>
    <row r="15" spans="1:3" x14ac:dyDescent="0.25">
      <c r="A15" t="s">
        <v>13</v>
      </c>
      <c r="C15" s="2">
        <v>0.4</v>
      </c>
    </row>
    <row r="16" spans="1:3" x14ac:dyDescent="0.25">
      <c r="A16" t="s">
        <v>14</v>
      </c>
      <c r="C16" s="2">
        <v>0.02</v>
      </c>
    </row>
    <row r="17" spans="1:3" x14ac:dyDescent="0.25">
      <c r="A17" t="s">
        <v>15</v>
      </c>
      <c r="C17" s="2">
        <v>0.8</v>
      </c>
    </row>
    <row r="18" spans="1:3" x14ac:dyDescent="0.25">
      <c r="A18" t="s">
        <v>16</v>
      </c>
      <c r="C18" s="2">
        <v>0.25</v>
      </c>
    </row>
    <row r="19" spans="1:3" x14ac:dyDescent="0.25">
      <c r="A19" t="s">
        <v>17</v>
      </c>
      <c r="C19" s="2">
        <v>0.6</v>
      </c>
    </row>
    <row r="20" spans="1:3" x14ac:dyDescent="0.25">
      <c r="A20" t="s">
        <v>18</v>
      </c>
      <c r="C20" s="2">
        <v>0.09</v>
      </c>
    </row>
    <row r="21" spans="1:3" x14ac:dyDescent="0.25">
      <c r="A21" t="s">
        <v>19</v>
      </c>
      <c r="C21" s="2">
        <v>2</v>
      </c>
    </row>
    <row r="22" spans="1:3" x14ac:dyDescent="0.25">
      <c r="A22" t="s">
        <v>20</v>
      </c>
      <c r="C22" s="2">
        <v>12</v>
      </c>
    </row>
    <row r="23" spans="1:3" x14ac:dyDescent="0.25">
      <c r="A23" t="s">
        <v>21</v>
      </c>
      <c r="C23" s="2">
        <v>-0.05</v>
      </c>
    </row>
    <row r="24" spans="1:3" x14ac:dyDescent="0.25">
      <c r="A24" t="s">
        <v>22</v>
      </c>
      <c r="C24" s="2">
        <v>6</v>
      </c>
    </row>
    <row r="25" spans="1:3" x14ac:dyDescent="0.25">
      <c r="A25" t="s">
        <v>23</v>
      </c>
      <c r="C25" s="2">
        <v>2</v>
      </c>
    </row>
    <row r="26" spans="1:3" x14ac:dyDescent="0.25">
      <c r="A26" t="s">
        <v>24</v>
      </c>
      <c r="C26" s="2">
        <v>0.6</v>
      </c>
    </row>
    <row r="27" spans="1:3" x14ac:dyDescent="0.25">
      <c r="A27" t="s">
        <v>25</v>
      </c>
      <c r="C27" s="2">
        <v>6</v>
      </c>
    </row>
    <row r="28" spans="1:3" x14ac:dyDescent="0.25">
      <c r="A28" t="s">
        <v>26</v>
      </c>
      <c r="C28" s="2">
        <v>-0.23743500000000001</v>
      </c>
    </row>
    <row r="29" spans="1:3" x14ac:dyDescent="0.25">
      <c r="A29" t="s">
        <v>27</v>
      </c>
      <c r="C29" s="2">
        <v>0.30403200000000002</v>
      </c>
    </row>
    <row r="30" spans="1:3" x14ac:dyDescent="0.25">
      <c r="A30" t="s">
        <v>28</v>
      </c>
      <c r="C30" s="2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"/>
  <sheetViews>
    <sheetView workbookViewId="0"/>
  </sheetViews>
  <sheetFormatPr defaultRowHeight="15" x14ac:dyDescent="0.25"/>
  <cols>
    <col min="2" max="2" width="52" customWidth="1"/>
  </cols>
  <sheetData>
    <row r="1" spans="1:26" x14ac:dyDescent="0.25">
      <c r="A1" s="1" t="s">
        <v>29</v>
      </c>
    </row>
    <row r="2" spans="1:26" x14ac:dyDescent="0.25"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T2" s="1" t="s">
        <v>48</v>
      </c>
      <c r="U2" s="1" t="s">
        <v>49</v>
      </c>
      <c r="V2" s="1" t="s">
        <v>50</v>
      </c>
      <c r="W2" s="1" t="s">
        <v>51</v>
      </c>
      <c r="X2" s="1" t="s">
        <v>52</v>
      </c>
      <c r="Y2" s="1" t="s">
        <v>53</v>
      </c>
      <c r="Z2" s="1" t="s">
        <v>54</v>
      </c>
    </row>
    <row r="3" spans="1:26" x14ac:dyDescent="0.25">
      <c r="B3" t="s">
        <v>55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</row>
    <row r="4" spans="1:26" x14ac:dyDescent="0.25">
      <c r="B4" t="s">
        <v>56</v>
      </c>
      <c r="C4">
        <v>22</v>
      </c>
      <c r="D4">
        <v>21</v>
      </c>
      <c r="E4">
        <v>23</v>
      </c>
      <c r="F4">
        <v>21</v>
      </c>
      <c r="G4">
        <v>20</v>
      </c>
      <c r="H4">
        <v>23</v>
      </c>
      <c r="I4">
        <v>22</v>
      </c>
      <c r="J4">
        <v>21</v>
      </c>
      <c r="K4">
        <v>22</v>
      </c>
      <c r="L4">
        <v>22</v>
      </c>
      <c r="M4">
        <v>22</v>
      </c>
      <c r="N4">
        <v>22</v>
      </c>
      <c r="O4">
        <v>21</v>
      </c>
      <c r="P4">
        <v>22</v>
      </c>
      <c r="Q4">
        <v>23</v>
      </c>
      <c r="R4">
        <v>21</v>
      </c>
      <c r="S4">
        <v>21</v>
      </c>
      <c r="T4">
        <v>23</v>
      </c>
      <c r="U4">
        <v>20</v>
      </c>
      <c r="V4">
        <v>23</v>
      </c>
      <c r="W4">
        <v>22</v>
      </c>
      <c r="X4">
        <v>21</v>
      </c>
      <c r="Y4">
        <v>23</v>
      </c>
      <c r="Z4">
        <v>21</v>
      </c>
    </row>
    <row r="5" spans="1:26" x14ac:dyDescent="0.25">
      <c r="B5" t="s">
        <v>57</v>
      </c>
      <c r="C5">
        <v>2.0933000000000002</v>
      </c>
      <c r="D5">
        <v>1.8519000000000001</v>
      </c>
      <c r="E5">
        <v>2.7688999999999999</v>
      </c>
      <c r="F5">
        <v>3.7783000000000002</v>
      </c>
      <c r="G5">
        <v>3.3389000000000002</v>
      </c>
      <c r="H5">
        <v>2.6347999999999998</v>
      </c>
      <c r="I5">
        <v>2.7483</v>
      </c>
      <c r="J5">
        <v>2.6274000000000002</v>
      </c>
      <c r="K5">
        <v>2.1036999999999999</v>
      </c>
      <c r="L5">
        <v>1.8523000000000001</v>
      </c>
      <c r="M5">
        <v>1.7116</v>
      </c>
      <c r="N5">
        <v>1.3512999999999999</v>
      </c>
      <c r="O5">
        <v>2.0933000000000002</v>
      </c>
      <c r="P5">
        <v>1.8519000000000001</v>
      </c>
      <c r="Q5">
        <v>2.7688999999999999</v>
      </c>
      <c r="R5">
        <v>3.7783000000000002</v>
      </c>
      <c r="S5">
        <v>3.3389000000000002</v>
      </c>
      <c r="T5">
        <v>2.6347999999999998</v>
      </c>
      <c r="U5">
        <v>2.7483</v>
      </c>
      <c r="V5">
        <v>2.6274000000000002</v>
      </c>
      <c r="W5">
        <v>2.1036999999999999</v>
      </c>
      <c r="X5">
        <v>1.8523000000000001</v>
      </c>
      <c r="Y5">
        <v>1.7116</v>
      </c>
      <c r="Z5">
        <v>1.3512999999999999</v>
      </c>
    </row>
    <row r="6" spans="1:26" x14ac:dyDescent="0.25">
      <c r="B6" t="s">
        <v>58</v>
      </c>
      <c r="C6">
        <v>0.94499999999999995</v>
      </c>
      <c r="D6">
        <v>0.93</v>
      </c>
      <c r="E6">
        <v>1.3</v>
      </c>
      <c r="F6">
        <v>2.3450000000000002</v>
      </c>
      <c r="G6">
        <v>1.8</v>
      </c>
      <c r="H6">
        <v>1.6</v>
      </c>
      <c r="I6">
        <v>1.86</v>
      </c>
      <c r="J6">
        <v>1.4</v>
      </c>
      <c r="K6">
        <v>1.1259999999999999</v>
      </c>
      <c r="L6">
        <v>0.95</v>
      </c>
      <c r="M6">
        <v>0.89</v>
      </c>
      <c r="N6">
        <v>0.43</v>
      </c>
      <c r="O6">
        <v>0.94499999999999995</v>
      </c>
      <c r="P6">
        <v>0.93</v>
      </c>
      <c r="Q6">
        <v>1.3</v>
      </c>
      <c r="R6">
        <v>2.3450000000000002</v>
      </c>
      <c r="S6">
        <v>1.8</v>
      </c>
      <c r="T6">
        <v>1.6</v>
      </c>
      <c r="U6">
        <v>1.86</v>
      </c>
      <c r="V6">
        <v>1.4</v>
      </c>
      <c r="W6">
        <v>1.1259999999999999</v>
      </c>
      <c r="X6">
        <v>0.95</v>
      </c>
      <c r="Y6">
        <v>0.89</v>
      </c>
      <c r="Z6">
        <v>0.43</v>
      </c>
    </row>
    <row r="7" spans="1:26" x14ac:dyDescent="0.25">
      <c r="B7" t="s">
        <v>59</v>
      </c>
      <c r="C7">
        <v>3.4249999999999998</v>
      </c>
      <c r="D7">
        <v>2.83</v>
      </c>
      <c r="E7">
        <v>3.964</v>
      </c>
      <c r="F7">
        <v>5.8879999999999999</v>
      </c>
      <c r="G7">
        <v>5.4109999999999996</v>
      </c>
      <c r="H7">
        <v>3.42</v>
      </c>
      <c r="I7">
        <v>3.7549999999999999</v>
      </c>
      <c r="J7">
        <v>3.6</v>
      </c>
      <c r="K7">
        <v>3.1680000000000001</v>
      </c>
      <c r="L7">
        <v>2.7759999999999998</v>
      </c>
      <c r="M7">
        <v>2.65</v>
      </c>
      <c r="N7">
        <v>2.21</v>
      </c>
      <c r="O7">
        <v>3.4249999999999998</v>
      </c>
      <c r="P7">
        <v>2.83</v>
      </c>
      <c r="Q7">
        <v>3.964</v>
      </c>
      <c r="R7">
        <v>5.8879999999999999</v>
      </c>
      <c r="S7">
        <v>5.4109999999999996</v>
      </c>
      <c r="T7">
        <v>3.42</v>
      </c>
      <c r="U7">
        <v>3.7549999999999999</v>
      </c>
      <c r="V7">
        <v>3.6</v>
      </c>
      <c r="W7">
        <v>3.1680000000000001</v>
      </c>
      <c r="X7">
        <v>2.7759999999999998</v>
      </c>
      <c r="Y7">
        <v>2.65</v>
      </c>
      <c r="Z7">
        <v>2.21</v>
      </c>
    </row>
    <row r="8" spans="1:26" x14ac:dyDescent="0.25">
      <c r="B8" t="s">
        <v>60</v>
      </c>
      <c r="C8">
        <v>7230.3571428571431</v>
      </c>
      <c r="D8">
        <v>9042.8571428571431</v>
      </c>
      <c r="E8">
        <v>11098.4126984127</v>
      </c>
      <c r="F8">
        <v>11098.4126984127</v>
      </c>
      <c r="G8">
        <v>10010.9126984127</v>
      </c>
      <c r="H8">
        <v>10010.9126984127</v>
      </c>
      <c r="I8">
        <v>7810.9126984126979</v>
      </c>
      <c r="J8">
        <v>5368.0555555555557</v>
      </c>
      <c r="K8">
        <v>3868.0555555555561</v>
      </c>
      <c r="L8">
        <v>3868.0555555555561</v>
      </c>
      <c r="M8">
        <v>3868.0555555555561</v>
      </c>
      <c r="N8">
        <v>1812.5</v>
      </c>
      <c r="O8">
        <v>1812.5</v>
      </c>
      <c r="P8">
        <v>1812.5</v>
      </c>
      <c r="Q8">
        <v>1812.5</v>
      </c>
      <c r="R8">
        <v>1812.5</v>
      </c>
      <c r="S8">
        <v>1812.5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5">
      <c r="B9" t="s">
        <v>61</v>
      </c>
      <c r="C9">
        <v>8188.2142857142862</v>
      </c>
      <c r="D9">
        <v>8188.2142857142862</v>
      </c>
      <c r="E9">
        <v>8188.2142857142862</v>
      </c>
      <c r="F9">
        <v>10388.21428571429</v>
      </c>
      <c r="G9">
        <v>10388.21428571429</v>
      </c>
      <c r="H9">
        <v>10388.21428571429</v>
      </c>
      <c r="I9">
        <v>10388.21428571429</v>
      </c>
      <c r="J9">
        <v>10388.21428571429</v>
      </c>
      <c r="K9">
        <v>10388.21428571429</v>
      </c>
      <c r="L9">
        <v>10388.21428571429</v>
      </c>
      <c r="M9">
        <v>6748.2142857142862</v>
      </c>
      <c r="N9">
        <v>6748.2142857142862</v>
      </c>
      <c r="O9">
        <v>4835.7142857142862</v>
      </c>
      <c r="P9">
        <v>4835.7142857142862</v>
      </c>
      <c r="Q9">
        <v>2200</v>
      </c>
      <c r="R9">
        <v>2200</v>
      </c>
      <c r="S9">
        <v>2200</v>
      </c>
      <c r="T9">
        <v>2200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5">
      <c r="B10" t="s">
        <v>62</v>
      </c>
      <c r="C10">
        <v>1347.4589285714289</v>
      </c>
      <c r="D10">
        <v>1474.3339285714289</v>
      </c>
      <c r="E10">
        <v>1700.44503968254</v>
      </c>
      <c r="F10">
        <v>1898.44503968254</v>
      </c>
      <c r="G10">
        <v>1767.94503968254</v>
      </c>
      <c r="H10">
        <v>1767.94503968254</v>
      </c>
      <c r="I10">
        <v>1558.94503968254</v>
      </c>
      <c r="J10">
        <v>1314.6593253968249</v>
      </c>
      <c r="K10">
        <v>1209.6593253968249</v>
      </c>
      <c r="L10">
        <v>1209.6593253968249</v>
      </c>
      <c r="M10">
        <v>918.45932539682542</v>
      </c>
      <c r="N10">
        <v>692.34821428571433</v>
      </c>
      <c r="O10">
        <v>548.91071428571433</v>
      </c>
      <c r="P10">
        <v>548.91071428571433</v>
      </c>
      <c r="Q10">
        <v>324.875</v>
      </c>
      <c r="R10">
        <v>324.875</v>
      </c>
      <c r="S10">
        <v>324.875</v>
      </c>
      <c r="T10">
        <v>198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5">
      <c r="B11" t="s">
        <v>63</v>
      </c>
      <c r="C11">
        <v>14821.93586138003</v>
      </c>
      <c r="D11">
        <v>14537.11942898863</v>
      </c>
      <c r="E11">
        <v>14133.836060907181</v>
      </c>
      <c r="F11">
        <v>13195.84234983408</v>
      </c>
      <c r="G11">
        <v>12966.21480928948</v>
      </c>
      <c r="H11">
        <v>13436.168446244959</v>
      </c>
      <c r="I11">
        <v>13599.97377417323</v>
      </c>
      <c r="J11">
        <v>14036.722746885191</v>
      </c>
      <c r="K11">
        <v>14406.692725561879</v>
      </c>
      <c r="L11">
        <v>14457.706571216961</v>
      </c>
      <c r="M11">
        <v>14929.682496171559</v>
      </c>
      <c r="N11">
        <v>14994.56967240121</v>
      </c>
      <c r="O11">
        <v>14821.93586138003</v>
      </c>
      <c r="P11">
        <v>14537.11942898863</v>
      </c>
      <c r="Q11">
        <v>14133.836060907181</v>
      </c>
      <c r="R11">
        <v>13195.84234983408</v>
      </c>
      <c r="S11">
        <v>12966.21480928948</v>
      </c>
      <c r="T11">
        <v>13436.168446244959</v>
      </c>
      <c r="U11">
        <v>13599.97377417323</v>
      </c>
      <c r="V11">
        <v>14036.722746885191</v>
      </c>
      <c r="W11">
        <v>14406.692725561879</v>
      </c>
      <c r="X11">
        <v>14457.706571216961</v>
      </c>
      <c r="Y11">
        <v>14929.682496171559</v>
      </c>
      <c r="Z11">
        <v>14994.56967240121</v>
      </c>
    </row>
    <row r="12" spans="1:26" x14ac:dyDescent="0.25">
      <c r="B12" t="s">
        <v>64</v>
      </c>
      <c r="C12">
        <v>7.5964500000000003E-3</v>
      </c>
      <c r="D12">
        <v>1.5192900000000001E-2</v>
      </c>
      <c r="E12">
        <v>2.2789340000000002E-2</v>
      </c>
      <c r="F12">
        <v>3.0385789999999999E-2</v>
      </c>
      <c r="G12">
        <v>3.798224E-2</v>
      </c>
      <c r="H12">
        <v>4.5578689999999998E-2</v>
      </c>
      <c r="I12">
        <v>4.5578689999999998E-2</v>
      </c>
      <c r="J12">
        <v>4.5578689999999998E-2</v>
      </c>
      <c r="K12">
        <v>4.5578689999999998E-2</v>
      </c>
      <c r="L12">
        <v>4.5578689999999998E-2</v>
      </c>
      <c r="M12">
        <v>4.5578689999999998E-2</v>
      </c>
      <c r="N12">
        <v>4.5578689999999998E-2</v>
      </c>
      <c r="O12">
        <v>4.5578689999999998E-2</v>
      </c>
      <c r="P12">
        <v>4.5578689999999998E-2</v>
      </c>
      <c r="Q12">
        <v>4.5578689999999998E-2</v>
      </c>
      <c r="R12">
        <v>4.5578689999999998E-2</v>
      </c>
      <c r="S12">
        <v>4.5578689999999998E-2</v>
      </c>
      <c r="T12">
        <v>4.5578689999999998E-2</v>
      </c>
      <c r="U12">
        <v>4.5578689999999998E-2</v>
      </c>
      <c r="V12">
        <v>4.5578689999999998E-2</v>
      </c>
      <c r="W12">
        <v>4.5578689999999998E-2</v>
      </c>
      <c r="X12">
        <v>4.5578689999999998E-2</v>
      </c>
      <c r="Y12">
        <v>4.5578689999999998E-2</v>
      </c>
      <c r="Z12">
        <v>4.5578689999999998E-2</v>
      </c>
    </row>
    <row r="13" spans="1:26" x14ac:dyDescent="0.25">
      <c r="B13" t="s">
        <v>65</v>
      </c>
      <c r="C13">
        <v>1.52333E-3</v>
      </c>
      <c r="D13">
        <v>3.0466500000000001E-3</v>
      </c>
      <c r="E13">
        <v>4.5699800000000004E-3</v>
      </c>
      <c r="F13">
        <v>6.0933100000000002E-3</v>
      </c>
      <c r="G13">
        <v>7.6166300000000001E-3</v>
      </c>
      <c r="H13">
        <v>9.1399600000000008E-3</v>
      </c>
      <c r="I13">
        <v>9.1399600000000008E-3</v>
      </c>
      <c r="J13">
        <v>9.1399600000000008E-3</v>
      </c>
      <c r="K13">
        <v>9.1399600000000008E-3</v>
      </c>
      <c r="L13">
        <v>9.1399600000000008E-3</v>
      </c>
      <c r="M13">
        <v>9.1399600000000008E-3</v>
      </c>
      <c r="N13">
        <v>9.1399600000000008E-3</v>
      </c>
      <c r="O13">
        <v>9.1399600000000008E-3</v>
      </c>
      <c r="P13">
        <v>9.1399600000000008E-3</v>
      </c>
      <c r="Q13">
        <v>9.1399600000000008E-3</v>
      </c>
      <c r="R13">
        <v>9.1399600000000008E-3</v>
      </c>
      <c r="S13">
        <v>9.1399600000000008E-3</v>
      </c>
      <c r="T13">
        <v>9.1399600000000008E-3</v>
      </c>
      <c r="U13">
        <v>9.1399600000000008E-3</v>
      </c>
      <c r="V13">
        <v>9.1399600000000008E-3</v>
      </c>
      <c r="W13">
        <v>9.1399600000000008E-3</v>
      </c>
      <c r="X13">
        <v>9.1399600000000008E-3</v>
      </c>
      <c r="Y13">
        <v>9.1399600000000008E-3</v>
      </c>
      <c r="Z13">
        <v>9.1399600000000008E-3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62"/>
  <sheetViews>
    <sheetView workbookViewId="0"/>
  </sheetViews>
  <sheetFormatPr defaultRowHeight="15" x14ac:dyDescent="0.25"/>
  <cols>
    <col min="2" max="2" width="52" customWidth="1"/>
  </cols>
  <sheetData>
    <row r="1" spans="1:28" x14ac:dyDescent="0.25">
      <c r="A1" s="1" t="s">
        <v>66</v>
      </c>
    </row>
    <row r="3" spans="1:28" x14ac:dyDescent="0.25">
      <c r="A3" s="1" t="s">
        <v>67</v>
      </c>
    </row>
    <row r="4" spans="1:28" x14ac:dyDescent="0.25"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45</v>
      </c>
      <c r="R4" s="1" t="s">
        <v>46</v>
      </c>
      <c r="S4" s="1" t="s">
        <v>47</v>
      </c>
      <c r="T4" s="1" t="s">
        <v>48</v>
      </c>
      <c r="U4" s="1" t="s">
        <v>49</v>
      </c>
      <c r="V4" s="1" t="s">
        <v>50</v>
      </c>
      <c r="W4" s="1" t="s">
        <v>51</v>
      </c>
      <c r="X4" s="1" t="s">
        <v>52</v>
      </c>
      <c r="Y4" s="1" t="s">
        <v>53</v>
      </c>
      <c r="Z4" s="1" t="s">
        <v>54</v>
      </c>
      <c r="AA4" s="1" t="s">
        <v>68</v>
      </c>
      <c r="AB4" s="1" t="s">
        <v>69</v>
      </c>
    </row>
    <row r="5" spans="1:28" x14ac:dyDescent="0.25">
      <c r="B5" t="s">
        <v>70</v>
      </c>
      <c r="C5">
        <v>0</v>
      </c>
      <c r="D5">
        <v>0</v>
      </c>
      <c r="E5">
        <v>0</v>
      </c>
      <c r="F5">
        <v>0</v>
      </c>
      <c r="G5">
        <v>0</v>
      </c>
      <c r="H5">
        <f>set_episode</f>
        <v>0</v>
      </c>
    </row>
    <row r="6" spans="1:28" x14ac:dyDescent="0.25">
      <c r="B6" t="s">
        <v>71</v>
      </c>
      <c r="C6">
        <f>IF($C$5&gt;=0,Drivers!C$5+$C$5*(Drivers!C$7-Drivers!C$5),Drivers!C$5+$C$5*(Drivers!C$5-Drivers!C$6))</f>
        <v>2.0933000000000002</v>
      </c>
      <c r="D6">
        <f>IF($C$5&gt;=0,Drivers!D$5+$C$5*(Drivers!D$7-Drivers!D$5),Drivers!D$5+$C$5*(Drivers!D$5-Drivers!D$6))</f>
        <v>1.8519000000000001</v>
      </c>
      <c r="E6">
        <f>IF($C$5&gt;=0,Drivers!E$5+$C$5*(Drivers!E$7-Drivers!E$5),Drivers!E$5+$C$5*(Drivers!E$5-Drivers!E$6))</f>
        <v>2.7688999999999999</v>
      </c>
      <c r="F6">
        <f>IF($C$5&gt;=0,Drivers!F$5+$C$5*(Drivers!F$7-Drivers!F$5),Drivers!F$5+$C$5*(Drivers!F$5-Drivers!F$6))</f>
        <v>3.7783000000000002</v>
      </c>
      <c r="G6">
        <f>IF($C$5&gt;=0,Drivers!G$5+$C$5*(Drivers!G$7-Drivers!G$5),Drivers!G$5+$C$5*(Drivers!G$5-Drivers!G$6))</f>
        <v>3.3389000000000002</v>
      </c>
      <c r="H6">
        <f>IF($C$5&gt;=0,Drivers!H$5+$C$5*(Drivers!H$7-Drivers!H$5),Drivers!H$5+$C$5*(Drivers!H$5-Drivers!H$6))</f>
        <v>2.6347999999999998</v>
      </c>
      <c r="I6">
        <f>IF($C$5&gt;=0,Drivers!I$5+$C$5*(Drivers!I$7-Drivers!I$5),Drivers!I$5+$C$5*(Drivers!I$5-Drivers!I$6))</f>
        <v>2.7483</v>
      </c>
      <c r="J6">
        <f>IF($C$5&gt;=0,Drivers!J$5+$C$5*(Drivers!J$7-Drivers!J$5),Drivers!J$5+$C$5*(Drivers!J$5-Drivers!J$6))</f>
        <v>2.6274000000000002</v>
      </c>
      <c r="K6">
        <f>IF($C$5&gt;=0,Drivers!K$5+$C$5*(Drivers!K$7-Drivers!K$5),Drivers!K$5+$C$5*(Drivers!K$5-Drivers!K$6))</f>
        <v>2.1036999999999999</v>
      </c>
      <c r="L6">
        <f>IF($C$5&gt;=0,Drivers!L$5+$C$5*(Drivers!L$7-Drivers!L$5),Drivers!L$5+$C$5*(Drivers!L$5-Drivers!L$6))</f>
        <v>1.8523000000000001</v>
      </c>
      <c r="M6">
        <f>IF($C$5&gt;=0,Drivers!M$5+$C$5*(Drivers!M$7-Drivers!M$5),Drivers!M$5+$C$5*(Drivers!M$5-Drivers!M$6))</f>
        <v>1.7116</v>
      </c>
      <c r="N6">
        <f>IF($C$5&gt;=0,Drivers!N$5+$C$5*(Drivers!N$7-Drivers!N$5),Drivers!N$5+$C$5*(Drivers!N$5-Drivers!N$6))</f>
        <v>1.3512999999999999</v>
      </c>
      <c r="O6">
        <f>IF($C$5&gt;=0,Drivers!O$5+$C$5*(Drivers!O$7-Drivers!O$5),Drivers!O$5+$C$5*(Drivers!O$5-Drivers!O$6))</f>
        <v>2.0933000000000002</v>
      </c>
      <c r="P6">
        <f>IF($C$5&gt;=0,Drivers!P$5+$C$5*(Drivers!P$7-Drivers!P$5),Drivers!P$5+$C$5*(Drivers!P$5-Drivers!P$6))</f>
        <v>1.8519000000000001</v>
      </c>
      <c r="Q6">
        <f>IF($C$5&gt;=0,Drivers!Q$5+$C$5*(Drivers!Q$7-Drivers!Q$5),Drivers!Q$5+$C$5*(Drivers!Q$5-Drivers!Q$6))</f>
        <v>2.7688999999999999</v>
      </c>
      <c r="R6">
        <f>IF($C$5&gt;=0,Drivers!R$5+$C$5*(Drivers!R$7-Drivers!R$5),Drivers!R$5+$C$5*(Drivers!R$5-Drivers!R$6))</f>
        <v>3.7783000000000002</v>
      </c>
      <c r="S6">
        <f>IF($C$5&gt;=0,Drivers!S$5+$C$5*(Drivers!S$7-Drivers!S$5),Drivers!S$5+$C$5*(Drivers!S$5-Drivers!S$6))</f>
        <v>3.3389000000000002</v>
      </c>
      <c r="T6">
        <f>IF($C$5&gt;=0,Drivers!T$5+$C$5*(Drivers!T$7-Drivers!T$5),Drivers!T$5+$C$5*(Drivers!T$5-Drivers!T$6))</f>
        <v>2.6347999999999998</v>
      </c>
      <c r="U6">
        <f>IF($C$5&gt;=0,Drivers!U$5+$C$5*(Drivers!U$7-Drivers!U$5),Drivers!U$5+$C$5*(Drivers!U$5-Drivers!U$6))</f>
        <v>2.7483</v>
      </c>
      <c r="V6">
        <f>IF($C$5&gt;=0,Drivers!V$5+$C$5*(Drivers!V$7-Drivers!V$5),Drivers!V$5+$C$5*(Drivers!V$5-Drivers!V$6))</f>
        <v>2.6274000000000002</v>
      </c>
      <c r="W6">
        <f>IF($C$5&gt;=0,Drivers!W$5+$C$5*(Drivers!W$7-Drivers!W$5),Drivers!W$5+$C$5*(Drivers!W$5-Drivers!W$6))</f>
        <v>2.1036999999999999</v>
      </c>
      <c r="X6">
        <f>IF($C$5&gt;=0,Drivers!X$5+$C$5*(Drivers!X$7-Drivers!X$5),Drivers!X$5+$C$5*(Drivers!X$5-Drivers!X$6))</f>
        <v>1.8523000000000001</v>
      </c>
      <c r="Y6">
        <f>IF($C$5&gt;=0,Drivers!Y$5+$C$5*(Drivers!Y$7-Drivers!Y$5),Drivers!Y$5+$C$5*(Drivers!Y$5-Drivers!Y$6))</f>
        <v>1.7116</v>
      </c>
      <c r="Z6">
        <f>IF($C$5&gt;=0,Drivers!Z$5+$C$5*(Drivers!Z$7-Drivers!Z$5),Drivers!Z$5+$C$5*(Drivers!Z$5-Drivers!Z$6))</f>
        <v>1.3512999999999999</v>
      </c>
    </row>
    <row r="7" spans="1:28" x14ac:dyDescent="0.25">
      <c r="B7" t="s">
        <v>72</v>
      </c>
      <c r="C7">
        <f>C6-Drivers!C$5</f>
        <v>0</v>
      </c>
      <c r="D7">
        <f>D6-Drivers!D$5</f>
        <v>0</v>
      </c>
      <c r="E7">
        <f>E6-Drivers!E$5</f>
        <v>0</v>
      </c>
      <c r="F7">
        <f>F6-Drivers!F$5</f>
        <v>0</v>
      </c>
      <c r="G7">
        <f>G6-Drivers!G$5</f>
        <v>0</v>
      </c>
      <c r="H7">
        <f>H6-Drivers!H$5</f>
        <v>0</v>
      </c>
      <c r="I7">
        <f>I6-Drivers!I$5</f>
        <v>0</v>
      </c>
      <c r="J7">
        <f>J6-Drivers!J$5</f>
        <v>0</v>
      </c>
      <c r="K7">
        <f>K6-Drivers!K$5</f>
        <v>0</v>
      </c>
      <c r="L7">
        <f>L6-Drivers!L$5</f>
        <v>0</v>
      </c>
      <c r="M7">
        <f>M6-Drivers!M$5</f>
        <v>0</v>
      </c>
      <c r="N7">
        <f>N6-Drivers!N$5</f>
        <v>0</v>
      </c>
      <c r="O7">
        <f>O6-Drivers!O$5</f>
        <v>0</v>
      </c>
      <c r="P7">
        <f>P6-Drivers!P$5</f>
        <v>0</v>
      </c>
      <c r="Q7">
        <f>Q6-Drivers!Q$5</f>
        <v>0</v>
      </c>
      <c r="R7">
        <f>R6-Drivers!R$5</f>
        <v>0</v>
      </c>
      <c r="S7">
        <f>S6-Drivers!S$5</f>
        <v>0</v>
      </c>
      <c r="T7">
        <f>T6-Drivers!T$5</f>
        <v>0</v>
      </c>
      <c r="U7">
        <f>U6-Drivers!U$5</f>
        <v>0</v>
      </c>
      <c r="V7">
        <f>V6-Drivers!V$5</f>
        <v>0</v>
      </c>
      <c r="W7">
        <f>W6-Drivers!W$5</f>
        <v>0</v>
      </c>
      <c r="X7">
        <f>X6-Drivers!X$5</f>
        <v>0</v>
      </c>
      <c r="Y7">
        <f>Y6-Drivers!Y$5</f>
        <v>0</v>
      </c>
      <c r="Z7">
        <f>Z6-Drivers!Z$5</f>
        <v>0</v>
      </c>
    </row>
    <row r="8" spans="1:28" x14ac:dyDescent="0.25">
      <c r="B8" t="s">
        <v>73</v>
      </c>
      <c r="C8">
        <f>1-exposure*C7/Drivers!C$4</f>
        <v>1</v>
      </c>
      <c r="D8">
        <f>1-exposure*D7/Drivers!D$4</f>
        <v>1</v>
      </c>
      <c r="E8">
        <f>1-exposure*E7/Drivers!E$4</f>
        <v>1</v>
      </c>
      <c r="F8">
        <f>1-exposure*F7/Drivers!F$4</f>
        <v>1</v>
      </c>
      <c r="G8">
        <f>1-exposure*G7/Drivers!G$4</f>
        <v>1</v>
      </c>
      <c r="H8">
        <f>1-exposure*H7/Drivers!H$4</f>
        <v>1</v>
      </c>
      <c r="I8">
        <f>1-exposure*I7/Drivers!I$4</f>
        <v>1</v>
      </c>
      <c r="J8">
        <f>1-exposure*J7/Drivers!J$4</f>
        <v>1</v>
      </c>
      <c r="K8">
        <f>1-exposure*K7/Drivers!K$4</f>
        <v>1</v>
      </c>
      <c r="L8">
        <f>1-exposure*L7/Drivers!L$4</f>
        <v>1</v>
      </c>
      <c r="M8">
        <f>1-exposure*M7/Drivers!M$4</f>
        <v>1</v>
      </c>
      <c r="N8">
        <f>1-exposure*N7/Drivers!N$4</f>
        <v>1</v>
      </c>
      <c r="O8">
        <f>1-exposure*O7/Drivers!O$4</f>
        <v>1</v>
      </c>
      <c r="P8">
        <f>1-exposure*P7/Drivers!P$4</f>
        <v>1</v>
      </c>
      <c r="Q8">
        <f>1-exposure*Q7/Drivers!Q$4</f>
        <v>1</v>
      </c>
      <c r="R8">
        <f>1-exposure*R7/Drivers!R$4</f>
        <v>1</v>
      </c>
      <c r="S8">
        <f>1-exposure*S7/Drivers!S$4</f>
        <v>1</v>
      </c>
      <c r="T8">
        <f>1-exposure*T7/Drivers!T$4</f>
        <v>1</v>
      </c>
      <c r="U8">
        <f>1-exposure*U7/Drivers!U$4</f>
        <v>1</v>
      </c>
      <c r="V8">
        <f>1-exposure*V7/Drivers!V$4</f>
        <v>1</v>
      </c>
      <c r="W8">
        <f>1-exposure*W7/Drivers!W$4</f>
        <v>1</v>
      </c>
      <c r="X8">
        <f>1-exposure*X7/Drivers!X$4</f>
        <v>1</v>
      </c>
      <c r="Y8">
        <f>1-exposure*Y7/Drivers!Y$4</f>
        <v>1</v>
      </c>
      <c r="Z8">
        <f>1-exposure*Z7/Drivers!Z$4</f>
        <v>1</v>
      </c>
    </row>
    <row r="9" spans="1:28" x14ac:dyDescent="0.25">
      <c r="B9" t="s">
        <v>74</v>
      </c>
      <c r="C9">
        <f>IF(Drivers!C$3-rate_lag&gt;=rate_start,$E$5/100,0)</f>
        <v>0</v>
      </c>
      <c r="D9">
        <f>IF(Drivers!D$3-rate_lag&gt;=rate_start,$E$5/100,0)</f>
        <v>0</v>
      </c>
      <c r="E9">
        <f>IF(Drivers!E$3-rate_lag&gt;=rate_start,$E$5/100,0)</f>
        <v>0</v>
      </c>
      <c r="F9">
        <f>IF(Drivers!F$3-rate_lag&gt;=rate_start,$E$5/100,0)</f>
        <v>0</v>
      </c>
      <c r="G9">
        <f>IF(Drivers!G$3-rate_lag&gt;=rate_start,$E$5/100,0)</f>
        <v>0</v>
      </c>
      <c r="H9">
        <f>IF(Drivers!H$3-rate_lag&gt;=rate_start,$E$5/100,0)</f>
        <v>0</v>
      </c>
      <c r="I9">
        <f>IF(Drivers!I$3-rate_lag&gt;=rate_start,$E$5/100,0)</f>
        <v>0</v>
      </c>
      <c r="J9">
        <f>IF(Drivers!J$3-rate_lag&gt;=rate_start,$E$5/100,0)</f>
        <v>0</v>
      </c>
      <c r="K9">
        <f>IF(Drivers!K$3-rate_lag&gt;=rate_start,$E$5/100,0)</f>
        <v>0</v>
      </c>
      <c r="L9">
        <f>IF(Drivers!L$3-rate_lag&gt;=rate_start,$E$5/100,0)</f>
        <v>0</v>
      </c>
      <c r="M9">
        <f>IF(Drivers!M$3-rate_lag&gt;=rate_start,$E$5/100,0)</f>
        <v>0</v>
      </c>
      <c r="N9">
        <f>IF(Drivers!N$3-rate_lag&gt;=rate_start,$E$5/100,0)</f>
        <v>0</v>
      </c>
      <c r="O9">
        <f>IF(Drivers!O$3-rate_lag&gt;=rate_start,$E$5/100,0)</f>
        <v>0</v>
      </c>
      <c r="P9">
        <f>IF(Drivers!P$3-rate_lag&gt;=rate_start,$E$5/100,0)</f>
        <v>0</v>
      </c>
      <c r="Q9">
        <f>IF(Drivers!Q$3-rate_lag&gt;=rate_start,$E$5/100,0)</f>
        <v>0</v>
      </c>
      <c r="R9">
        <f>IF(Drivers!R$3-rate_lag&gt;=rate_start,$E$5/100,0)</f>
        <v>0</v>
      </c>
      <c r="S9">
        <f>IF(Drivers!S$3-rate_lag&gt;=rate_start,$E$5/100,0)</f>
        <v>0</v>
      </c>
      <c r="T9">
        <f>IF(Drivers!T$3-rate_lag&gt;=rate_start,$E$5/100,0)</f>
        <v>0</v>
      </c>
      <c r="U9">
        <f>IF(Drivers!U$3-rate_lag&gt;=rate_start,$E$5/100,0)</f>
        <v>0</v>
      </c>
      <c r="V9">
        <f>IF(Drivers!V$3-rate_lag&gt;=rate_start,$E$5/100,0)</f>
        <v>0</v>
      </c>
      <c r="W9">
        <f>IF(Drivers!W$3-rate_lag&gt;=rate_start,$E$5/100,0)</f>
        <v>0</v>
      </c>
      <c r="X9">
        <f>IF(Drivers!X$3-rate_lag&gt;=rate_start,$E$5/100,0)</f>
        <v>0</v>
      </c>
      <c r="Y9">
        <f>IF(Drivers!Y$3-rate_lag&gt;=rate_start,$E$5/100,0)</f>
        <v>0</v>
      </c>
      <c r="Z9">
        <f>IF(Drivers!Z$3-rate_lag&gt;=rate_start,$E$5/100,0)</f>
        <v>0</v>
      </c>
    </row>
    <row r="10" spans="1:28" x14ac:dyDescent="0.25">
      <c r="B10" t="s">
        <v>75</v>
      </c>
      <c r="C10">
        <f>Drivers!C$11*(1+rate_sens*C9)*(1-public_share*funding_cut*IF(Drivers!C$3&lt;funding_months,$F$5,0))</f>
        <v>14821.93586138003</v>
      </c>
      <c r="D10">
        <f>Drivers!D$11*(1+rate_sens*D9)*(1-public_share*funding_cut*IF(Drivers!D$3&lt;funding_months,$F$5,0))</f>
        <v>14537.11942898863</v>
      </c>
      <c r="E10">
        <f>Drivers!E$11*(1+rate_sens*E9)*(1-public_share*funding_cut*IF(Drivers!E$3&lt;funding_months,$F$5,0))</f>
        <v>14133.836060907181</v>
      </c>
      <c r="F10">
        <f>Drivers!F$11*(1+rate_sens*F9)*(1-public_share*funding_cut*IF(Drivers!F$3&lt;funding_months,$F$5,0))</f>
        <v>13195.84234983408</v>
      </c>
      <c r="G10">
        <f>Drivers!G$11*(1+rate_sens*G9)*(1-public_share*funding_cut*IF(Drivers!G$3&lt;funding_months,$F$5,0))</f>
        <v>12966.21480928948</v>
      </c>
      <c r="H10">
        <f>Drivers!H$11*(1+rate_sens*H9)*(1-public_share*funding_cut*IF(Drivers!H$3&lt;funding_months,$F$5,0))</f>
        <v>13436.168446244959</v>
      </c>
      <c r="I10">
        <f>Drivers!I$11*(1+rate_sens*I9)*(1-public_share*funding_cut*IF(Drivers!I$3&lt;funding_months,$F$5,0))</f>
        <v>13599.97377417323</v>
      </c>
      <c r="J10">
        <f>Drivers!J$11*(1+rate_sens*J9)*(1-public_share*funding_cut*IF(Drivers!J$3&lt;funding_months,$F$5,0))</f>
        <v>14036.722746885191</v>
      </c>
      <c r="K10">
        <f>Drivers!K$11*(1+rate_sens*K9)*(1-public_share*funding_cut*IF(Drivers!K$3&lt;funding_months,$F$5,0))</f>
        <v>14406.692725561879</v>
      </c>
      <c r="L10">
        <f>Drivers!L$11*(1+rate_sens*L9)*(1-public_share*funding_cut*IF(Drivers!L$3&lt;funding_months,$F$5,0))</f>
        <v>14457.706571216961</v>
      </c>
      <c r="M10">
        <f>Drivers!M$11*(1+rate_sens*M9)*(1-public_share*funding_cut*IF(Drivers!M$3&lt;funding_months,$F$5,0))</f>
        <v>14929.682496171559</v>
      </c>
      <c r="N10">
        <f>Drivers!N$11*(1+rate_sens*N9)*(1-public_share*funding_cut*IF(Drivers!N$3&lt;funding_months,$F$5,0))</f>
        <v>14994.56967240121</v>
      </c>
      <c r="O10">
        <f>Drivers!O$11*(1+rate_sens*O9)*(1-public_share*funding_cut*IF(Drivers!O$3&lt;funding_months,$F$5,0))</f>
        <v>14821.93586138003</v>
      </c>
      <c r="P10">
        <f>Drivers!P$11*(1+rate_sens*P9)*(1-public_share*funding_cut*IF(Drivers!P$3&lt;funding_months,$F$5,0))</f>
        <v>14537.11942898863</v>
      </c>
      <c r="Q10">
        <f>Drivers!Q$11*(1+rate_sens*Q9)*(1-public_share*funding_cut*IF(Drivers!Q$3&lt;funding_months,$F$5,0))</f>
        <v>14133.836060907181</v>
      </c>
      <c r="R10">
        <f>Drivers!R$11*(1+rate_sens*R9)*(1-public_share*funding_cut*IF(Drivers!R$3&lt;funding_months,$F$5,0))</f>
        <v>13195.84234983408</v>
      </c>
      <c r="S10">
        <f>Drivers!S$11*(1+rate_sens*S9)*(1-public_share*funding_cut*IF(Drivers!S$3&lt;funding_months,$F$5,0))</f>
        <v>12966.21480928948</v>
      </c>
      <c r="T10">
        <f>Drivers!T$11*(1+rate_sens*T9)*(1-public_share*funding_cut*IF(Drivers!T$3&lt;funding_months,$F$5,0))</f>
        <v>13436.168446244959</v>
      </c>
      <c r="U10">
        <f>Drivers!U$11*(1+rate_sens*U9)*(1-public_share*funding_cut*IF(Drivers!U$3&lt;funding_months,$F$5,0))</f>
        <v>13599.97377417323</v>
      </c>
      <c r="V10">
        <f>Drivers!V$11*(1+rate_sens*V9)*(1-public_share*funding_cut*IF(Drivers!V$3&lt;funding_months,$F$5,0))</f>
        <v>14036.722746885191</v>
      </c>
      <c r="W10">
        <f>Drivers!W$11*(1+rate_sens*W9)*(1-public_share*funding_cut*IF(Drivers!W$3&lt;funding_months,$F$5,0))</f>
        <v>14406.692725561879</v>
      </c>
      <c r="X10">
        <f>Drivers!X$11*(1+rate_sens*X9)*(1-public_share*funding_cut*IF(Drivers!X$3&lt;funding_months,$F$5,0))</f>
        <v>14457.706571216961</v>
      </c>
      <c r="Y10">
        <f>Drivers!Y$11*(1+rate_sens*Y9)*(1-public_share*funding_cut*IF(Drivers!Y$3&lt;funding_months,$F$5,0))</f>
        <v>14929.682496171559</v>
      </c>
      <c r="Z10">
        <f>Drivers!Z$11*(1+rate_sens*Z9)*(1-public_share*funding_cut*IF(Drivers!Z$3&lt;funding_months,$F$5,0))</f>
        <v>14994.56967240121</v>
      </c>
      <c r="AA10">
        <f>SUM(C10:N10)</f>
        <v>169516.46494305439</v>
      </c>
      <c r="AB10">
        <f>SUM(C10:Z10)</f>
        <v>339032.92988610885</v>
      </c>
    </row>
    <row r="11" spans="1:28" x14ac:dyDescent="0.25">
      <c r="B11" t="s">
        <v>76</v>
      </c>
      <c r="C11">
        <f>SUMPRODUCT((Drivers!$C$3:$Z$3&lt;=Drivers!C$3)*(Drivers!C$3-Drivers!$C$3:$Z$3&gt;=start_delay)*(Drivers!C$3-Drivers!$C$3:$Z$3&lt;start_delay+duration)*$C$10:$Z$10)/duration</f>
        <v>0</v>
      </c>
      <c r="D11">
        <f>SUMPRODUCT((Drivers!$C$3:$Z$3&lt;=Drivers!D$3)*(Drivers!D$3-Drivers!$C$3:$Z$3&gt;=start_delay)*(Drivers!D$3-Drivers!$C$3:$Z$3&lt;start_delay+duration)*$C$10:$Z$10)/duration</f>
        <v>0</v>
      </c>
      <c r="E11">
        <f>SUMPRODUCT((Drivers!$C$3:$Z$3&lt;=Drivers!E$3)*(Drivers!E$3-Drivers!$C$3:$Z$3&gt;=start_delay)*(Drivers!E$3-Drivers!$C$3:$Z$3&lt;start_delay+duration)*$C$10:$Z$10)/duration</f>
        <v>1235.1613217816691</v>
      </c>
      <c r="F11">
        <f>SUMPRODUCT((Drivers!$C$3:$Z$3&lt;=Drivers!F$3)*(Drivers!F$3-Drivers!$C$3:$Z$3&gt;=start_delay)*(Drivers!F$3-Drivers!$C$3:$Z$3&lt;start_delay+duration)*$C$10:$Z$10)/duration</f>
        <v>2446.5879408640553</v>
      </c>
      <c r="G11">
        <f>SUMPRODUCT((Drivers!$C$3:$Z$3&lt;=Drivers!G$3)*(Drivers!G$3-Drivers!$C$3:$Z$3&gt;=start_delay)*(Drivers!G$3-Drivers!$C$3:$Z$3&lt;start_delay+duration)*$C$10:$Z$10)/duration</f>
        <v>3624.4076126063205</v>
      </c>
      <c r="H11">
        <f>SUMPRODUCT((Drivers!$C$3:$Z$3&lt;=Drivers!H$3)*(Drivers!H$3-Drivers!$C$3:$Z$3&gt;=start_delay)*(Drivers!H$3-Drivers!$C$3:$Z$3&lt;start_delay+duration)*$C$10:$Z$10)/duration</f>
        <v>4724.0611417591599</v>
      </c>
      <c r="I11">
        <f>SUMPRODUCT((Drivers!$C$3:$Z$3&lt;=Drivers!I$3)*(Drivers!I$3-Drivers!$C$3:$Z$3&gt;=start_delay)*(Drivers!I$3-Drivers!$C$3:$Z$3&lt;start_delay+duration)*$C$10:$Z$10)/duration</f>
        <v>5804.5790425332843</v>
      </c>
      <c r="J11">
        <f>SUMPRODUCT((Drivers!$C$3:$Z$3&lt;=Drivers!J$3)*(Drivers!J$3-Drivers!$C$3:$Z$3&gt;=start_delay)*(Drivers!J$3-Drivers!$C$3:$Z$3&lt;start_delay+duration)*$C$10:$Z$10)/duration</f>
        <v>6924.2597463870306</v>
      </c>
      <c r="K11">
        <f>SUMPRODUCT((Drivers!$C$3:$Z$3&lt;=Drivers!K$3)*(Drivers!K$3-Drivers!$C$3:$Z$3&gt;=start_delay)*(Drivers!K$3-Drivers!$C$3:$Z$3&lt;start_delay+duration)*$C$10:$Z$10)/duration</f>
        <v>8057.5908942347996</v>
      </c>
      <c r="L11">
        <f>SUMPRODUCT((Drivers!$C$3:$Z$3&lt;=Drivers!L$3)*(Drivers!L$3-Drivers!$C$3:$Z$3&gt;=start_delay)*(Drivers!L$3-Drivers!$C$3:$Z$3&lt;start_delay+duration)*$C$10:$Z$10)/duration</f>
        <v>9227.3177898085651</v>
      </c>
      <c r="M11">
        <f>SUMPRODUCT((Drivers!$C$3:$Z$3&lt;=Drivers!M$3)*(Drivers!M$3-Drivers!$C$3:$Z$3&gt;=start_delay)*(Drivers!M$3-Drivers!$C$3:$Z$3&lt;start_delay+duration)*$C$10:$Z$10)/duration</f>
        <v>10427.875516938722</v>
      </c>
      <c r="N11">
        <f>SUMPRODUCT((Drivers!$C$3:$Z$3&lt;=Drivers!N$3)*(Drivers!N$3-Drivers!$C$3:$Z$3&gt;=start_delay)*(Drivers!N$3-Drivers!$C$3:$Z$3&lt;start_delay+duration)*$C$10:$Z$10)/duration</f>
        <v>11632.684397873469</v>
      </c>
      <c r="O11">
        <f>SUMPRODUCT((Drivers!$C$3:$Z$3&lt;=Drivers!O$3)*(Drivers!O$3-Drivers!$C$3:$Z$3&gt;=start_delay)*(Drivers!O$3-Drivers!$C$3:$Z$3&lt;start_delay+duration)*$C$10:$Z$10)/duration</f>
        <v>12876.824605887765</v>
      </c>
      <c r="P11">
        <f>SUMPRODUCT((Drivers!$C$3:$Z$3&lt;=Drivers!P$3)*(Drivers!P$3-Drivers!$C$3:$Z$3&gt;=start_delay)*(Drivers!P$3-Drivers!$C$3:$Z$3&lt;start_delay+duration)*$C$10:$Z$10)/duration</f>
        <v>14126.372078587867</v>
      </c>
      <c r="Q11">
        <f>SUMPRODUCT((Drivers!$C$3:$Z$3&lt;=Drivers!Q$3)*(Drivers!Q$3-Drivers!$C$3:$Z$3&gt;=start_delay)*(Drivers!Q$3-Drivers!$C$3:$Z$3&lt;start_delay+duration)*$C$10:$Z$10)/duration</f>
        <v>14126.372078587867</v>
      </c>
      <c r="R11">
        <f>SUMPRODUCT((Drivers!$C$3:$Z$3&lt;=Drivers!R$3)*(Drivers!R$3-Drivers!$C$3:$Z$3&gt;=start_delay)*(Drivers!R$3-Drivers!$C$3:$Z$3&lt;start_delay+duration)*$C$10:$Z$10)/duration</f>
        <v>14126.372078587867</v>
      </c>
      <c r="S11">
        <f>SUMPRODUCT((Drivers!$C$3:$Z$3&lt;=Drivers!S$3)*(Drivers!S$3-Drivers!$C$3:$Z$3&gt;=start_delay)*(Drivers!S$3-Drivers!$C$3:$Z$3&lt;start_delay+duration)*$C$10:$Z$10)/duration</f>
        <v>14126.372078587867</v>
      </c>
      <c r="T11">
        <f>SUMPRODUCT((Drivers!$C$3:$Z$3&lt;=Drivers!T$3)*(Drivers!T$3-Drivers!$C$3:$Z$3&gt;=start_delay)*(Drivers!T$3-Drivers!$C$3:$Z$3&lt;start_delay+duration)*$C$10:$Z$10)/duration</f>
        <v>14126.372078587863</v>
      </c>
      <c r="U11">
        <f>SUMPRODUCT((Drivers!$C$3:$Z$3&lt;=Drivers!U$3)*(Drivers!U$3-Drivers!$C$3:$Z$3&gt;=start_delay)*(Drivers!U$3-Drivers!$C$3:$Z$3&lt;start_delay+duration)*$C$10:$Z$10)/duration</f>
        <v>14126.372078587867</v>
      </c>
      <c r="V11">
        <f>SUMPRODUCT((Drivers!$C$3:$Z$3&lt;=Drivers!V$3)*(Drivers!V$3-Drivers!$C$3:$Z$3&gt;=start_delay)*(Drivers!V$3-Drivers!$C$3:$Z$3&lt;start_delay+duration)*$C$10:$Z$10)/duration</f>
        <v>14126.372078587867</v>
      </c>
      <c r="W11">
        <f>SUMPRODUCT((Drivers!$C$3:$Z$3&lt;=Drivers!W$3)*(Drivers!W$3-Drivers!$C$3:$Z$3&gt;=start_delay)*(Drivers!W$3-Drivers!$C$3:$Z$3&lt;start_delay+duration)*$C$10:$Z$10)/duration</f>
        <v>14126.372078587869</v>
      </c>
      <c r="X11">
        <f>SUMPRODUCT((Drivers!$C$3:$Z$3&lt;=Drivers!X$3)*(Drivers!X$3-Drivers!$C$3:$Z$3&gt;=start_delay)*(Drivers!X$3-Drivers!$C$3:$Z$3&lt;start_delay+duration)*$C$10:$Z$10)/duration</f>
        <v>14126.372078587867</v>
      </c>
      <c r="Y11">
        <f>SUMPRODUCT((Drivers!$C$3:$Z$3&lt;=Drivers!Y$3)*(Drivers!Y$3-Drivers!$C$3:$Z$3&gt;=start_delay)*(Drivers!Y$3-Drivers!$C$3:$Z$3&lt;start_delay+duration)*$C$10:$Z$10)/duration</f>
        <v>14126.372078587867</v>
      </c>
      <c r="Z11">
        <f>SUMPRODUCT((Drivers!$C$3:$Z$3&lt;=Drivers!Z$3)*(Drivers!Z$3-Drivers!$C$3:$Z$3&gt;=start_delay)*(Drivers!Z$3-Drivers!$C$3:$Z$3&lt;start_delay+duration)*$C$10:$Z$10)/duration</f>
        <v>14126.372078587867</v>
      </c>
    </row>
    <row r="12" spans="1:28" x14ac:dyDescent="0.25">
      <c r="B12" t="s">
        <v>77</v>
      </c>
      <c r="C12">
        <f>Drivers!C$8+Drivers!C$9+C11</f>
        <v>15418.571428571429</v>
      </c>
      <c r="D12">
        <f>Drivers!D$8+Drivers!D$9+D11</f>
        <v>17231.071428571428</v>
      </c>
      <c r="E12">
        <f>Drivers!E$8+Drivers!E$9+E11</f>
        <v>20521.788305908656</v>
      </c>
      <c r="F12">
        <f>Drivers!F$8+Drivers!F$9+F11</f>
        <v>23933.214924991044</v>
      </c>
      <c r="G12">
        <f>Drivers!G$8+Drivers!G$9+G11</f>
        <v>24023.534596733309</v>
      </c>
      <c r="H12">
        <f>Drivers!H$8+Drivers!H$9+H11</f>
        <v>25123.18812588615</v>
      </c>
      <c r="I12">
        <f>Drivers!I$8+Drivers!I$9+I11</f>
        <v>24003.706026660275</v>
      </c>
      <c r="J12">
        <f>Drivers!J$8+Drivers!J$9+J11</f>
        <v>22680.529587656874</v>
      </c>
      <c r="K12">
        <f>Drivers!K$8+Drivers!K$9+K11</f>
        <v>22313.860735504648</v>
      </c>
      <c r="L12">
        <f>Drivers!L$8+Drivers!L$9+L11</f>
        <v>23483.587631078412</v>
      </c>
      <c r="M12">
        <f>Drivers!M$8+Drivers!M$9+M11</f>
        <v>21044.145358208567</v>
      </c>
      <c r="N12">
        <f>Drivers!N$8+Drivers!N$9+N11</f>
        <v>20193.398683587755</v>
      </c>
      <c r="O12">
        <f>Drivers!O$8+Drivers!O$9+O11</f>
        <v>19525.038891602053</v>
      </c>
      <c r="P12">
        <f>Drivers!P$8+Drivers!P$9+P11</f>
        <v>20774.586364302151</v>
      </c>
      <c r="Q12">
        <f>Drivers!Q$8+Drivers!Q$9+Q11</f>
        <v>18138.872078587869</v>
      </c>
      <c r="R12">
        <f>Drivers!R$8+Drivers!R$9+R11</f>
        <v>18138.872078587869</v>
      </c>
      <c r="S12">
        <f>Drivers!S$8+Drivers!S$9+S11</f>
        <v>18138.872078587869</v>
      </c>
      <c r="T12">
        <f>Drivers!T$8+Drivers!T$9+T11</f>
        <v>16326.372078587863</v>
      </c>
      <c r="U12">
        <f>Drivers!U$8+Drivers!U$9+U11</f>
        <v>14126.372078587867</v>
      </c>
      <c r="V12">
        <f>Drivers!V$8+Drivers!V$9+V11</f>
        <v>14126.372078587867</v>
      </c>
      <c r="W12">
        <f>Drivers!W$8+Drivers!W$9+W11</f>
        <v>14126.372078587869</v>
      </c>
      <c r="X12">
        <f>Drivers!X$8+Drivers!X$9+X11</f>
        <v>14126.372078587867</v>
      </c>
      <c r="Y12">
        <f>Drivers!Y$8+Drivers!Y$9+Y11</f>
        <v>14126.372078587867</v>
      </c>
      <c r="Z12">
        <f>Drivers!Z$8+Drivers!Z$9+Z11</f>
        <v>14126.372078587867</v>
      </c>
    </row>
    <row r="13" spans="1:28" x14ac:dyDescent="0.25">
      <c r="B13" t="s">
        <v>78</v>
      </c>
      <c r="C13">
        <f>(Drivers!C$8+C11*fixed_share_new)/C12</f>
        <v>0.46893820068562958</v>
      </c>
      <c r="D13">
        <f>(Drivers!D$8+D11*fixed_share_new)/D12</f>
        <v>0.52479946939706101</v>
      </c>
      <c r="E13">
        <f>(Drivers!E$8+E11*fixed_share_new)/E12</f>
        <v>0.57692386818320585</v>
      </c>
      <c r="F13">
        <f>(Drivers!F$8+F11*fixed_share_new)/F12</f>
        <v>0.52505965046130698</v>
      </c>
      <c r="G13">
        <f>(Drivers!G$8+G11*fixed_share_new)/G12</f>
        <v>0.50723415477893363</v>
      </c>
      <c r="H13">
        <f>(Drivers!H$8+H11*fixed_share_new)/H12</f>
        <v>0.51129455860073536</v>
      </c>
      <c r="I13">
        <f>(Drivers!I$8+I11*fixed_share_new)/I12</f>
        <v>0.47049651880376731</v>
      </c>
      <c r="J13">
        <f>(Drivers!J$8+J11*fixed_share_new)/J12</f>
        <v>0.41985842378963406</v>
      </c>
      <c r="K13">
        <f>(Drivers!K$8+K11*fixed_share_new)/K12</f>
        <v>0.39000916046093709</v>
      </c>
      <c r="L13">
        <f>(Drivers!L$8+L11*fixed_share_new)/L12</f>
        <v>0.40046888819469639</v>
      </c>
      <c r="M13">
        <f>(Drivers!M$8+M11*fixed_share_new)/M12</f>
        <v>0.48112102883614966</v>
      </c>
      <c r="N13">
        <f>(Drivers!N$8+N11*fixed_share_new)/N12</f>
        <v>0.43539528815770345</v>
      </c>
      <c r="O13">
        <f>(Drivers!O$8+O11*fixed_share_new)/O12</f>
        <v>0.48853140915562121</v>
      </c>
      <c r="P13">
        <f>(Drivers!P$8+P11*fixed_share_new)/P12</f>
        <v>0.49523600935956918</v>
      </c>
      <c r="Q13">
        <f>(Drivers!Q$8+Q11*fixed_share_new)/Q12</f>
        <v>0.56719751937043683</v>
      </c>
      <c r="R13">
        <f>(Drivers!R$8+R11*fixed_share_new)/R12</f>
        <v>0.56719751937043683</v>
      </c>
      <c r="S13">
        <f>(Drivers!S$8+S11*fixed_share_new)/S12</f>
        <v>0.56719751937043683</v>
      </c>
      <c r="T13">
        <f>(Drivers!T$8+T11*fixed_share_new)/T12</f>
        <v>0.51914921492379873</v>
      </c>
      <c r="U13">
        <f>(Drivers!U$8+U11*fixed_share_new)/U12</f>
        <v>0.6</v>
      </c>
      <c r="V13">
        <f>(Drivers!V$8+V11*fixed_share_new)/V12</f>
        <v>0.6</v>
      </c>
      <c r="W13">
        <f>(Drivers!W$8+W11*fixed_share_new)/W12</f>
        <v>0.6</v>
      </c>
      <c r="X13">
        <f>(Drivers!X$8+X11*fixed_share_new)/X12</f>
        <v>0.6</v>
      </c>
      <c r="Y13">
        <f>(Drivers!Y$8+Y11*fixed_share_new)/Y12</f>
        <v>0.6</v>
      </c>
      <c r="Z13">
        <f>(Drivers!Z$8+Z11*fixed_share_new)/Z12</f>
        <v>0.6</v>
      </c>
    </row>
    <row r="14" spans="1:28" x14ac:dyDescent="0.25">
      <c r="B14" t="s">
        <v>79</v>
      </c>
      <c r="C14">
        <f>(Drivers!C$10+C11*new_margin)/C12</f>
        <v>8.7391943852497003E-2</v>
      </c>
      <c r="D14">
        <f>(Drivers!D$10+D11*new_margin)/D12</f>
        <v>8.5562522022094661E-2</v>
      </c>
      <c r="E14">
        <f>(Drivers!E$10+E11*new_margin)/E12</f>
        <v>8.8277372889636996E-2</v>
      </c>
      <c r="F14">
        <f>(Drivers!F$10+F11*new_margin)/F12</f>
        <v>8.8522915162058957E-2</v>
      </c>
      <c r="G14">
        <f>(Drivers!G$10+G11*new_margin)/G12</f>
        <v>8.7170425167238608E-2</v>
      </c>
      <c r="H14">
        <f>(Drivers!H$10+H11*new_margin)/H12</f>
        <v>8.7294276962450928E-2</v>
      </c>
      <c r="I14">
        <f>(Drivers!I$10+I11*new_margin)/I12</f>
        <v>8.6709825191111242E-2</v>
      </c>
      <c r="J14">
        <f>(Drivers!J$10+J11*new_margin)/J12</f>
        <v>8.5440804857848829E-2</v>
      </c>
      <c r="K14">
        <f>(Drivers!K$10+K11*new_margin)/K12</f>
        <v>8.6710342455410983E-2</v>
      </c>
      <c r="L14">
        <f>(Drivers!L$10+L11*new_margin)/L12</f>
        <v>8.6874201613883026E-2</v>
      </c>
      <c r="M14">
        <f>(Drivers!M$10+M11*new_margin)/M12</f>
        <v>8.8241555563907642E-2</v>
      </c>
      <c r="N14">
        <f>(Drivers!N$10+N11*new_margin)/N12</f>
        <v>8.6131603567453932E-2</v>
      </c>
      <c r="O14">
        <f>(Drivers!O$10+O11*new_margin)/O12</f>
        <v>8.7468452088470275E-2</v>
      </c>
      <c r="P14">
        <f>(Drivers!P$10+P11*new_margin)/P12</f>
        <v>8.762071934613791E-2</v>
      </c>
      <c r="Q14">
        <f>(Drivers!Q$10+Q11*new_margin)/Q12</f>
        <v>8.8001529541476192E-2</v>
      </c>
      <c r="R14">
        <f>(Drivers!R$10+R11*new_margin)/R12</f>
        <v>8.8001529541476192E-2</v>
      </c>
      <c r="S14">
        <f>(Drivers!S$10+S11*new_margin)/S12</f>
        <v>8.8001529541476192E-2</v>
      </c>
      <c r="T14">
        <f>(Drivers!T$10+T11*new_margin)/T12</f>
        <v>0.09</v>
      </c>
      <c r="U14">
        <f>(Drivers!U$10+U11*new_margin)/U12</f>
        <v>0.09</v>
      </c>
      <c r="V14">
        <f>(Drivers!V$10+V11*new_margin)/V12</f>
        <v>0.09</v>
      </c>
      <c r="W14">
        <f>(Drivers!W$10+W11*new_margin)/W12</f>
        <v>0.09</v>
      </c>
      <c r="X14">
        <f>(Drivers!X$10+X11*new_margin)/X12</f>
        <v>0.09</v>
      </c>
      <c r="Y14">
        <f>(Drivers!Y$10+Y11*new_margin)/Y12</f>
        <v>0.09</v>
      </c>
      <c r="Z14">
        <f>(Drivers!Z$10+Z11*new_margin)/Z12</f>
        <v>0.09</v>
      </c>
    </row>
    <row r="15" spans="1:28" x14ac:dyDescent="0.25">
      <c r="B15" t="s">
        <v>80</v>
      </c>
      <c r="C15">
        <f>C12+0</f>
        <v>15418.571428571429</v>
      </c>
      <c r="D15">
        <f t="shared" ref="D15:Z15" si="0">D12+C17</f>
        <v>17231.071428571428</v>
      </c>
      <c r="E15">
        <f t="shared" si="0"/>
        <v>20521.788305908656</v>
      </c>
      <c r="F15">
        <f t="shared" si="0"/>
        <v>23933.214924991044</v>
      </c>
      <c r="G15">
        <f t="shared" si="0"/>
        <v>24023.534596733309</v>
      </c>
      <c r="H15">
        <f t="shared" si="0"/>
        <v>25123.18812588615</v>
      </c>
      <c r="I15">
        <f t="shared" si="0"/>
        <v>24003.706026660275</v>
      </c>
      <c r="J15">
        <f t="shared" si="0"/>
        <v>22680.529587656874</v>
      </c>
      <c r="K15">
        <f t="shared" si="0"/>
        <v>22313.860735504648</v>
      </c>
      <c r="L15">
        <f t="shared" si="0"/>
        <v>23483.587631078412</v>
      </c>
      <c r="M15">
        <f t="shared" si="0"/>
        <v>21044.145358208567</v>
      </c>
      <c r="N15">
        <f t="shared" si="0"/>
        <v>20193.398683587755</v>
      </c>
      <c r="O15">
        <f t="shared" si="0"/>
        <v>19525.038891602053</v>
      </c>
      <c r="P15">
        <f t="shared" si="0"/>
        <v>20774.586364302151</v>
      </c>
      <c r="Q15">
        <f t="shared" si="0"/>
        <v>18138.872078587869</v>
      </c>
      <c r="R15">
        <f t="shared" si="0"/>
        <v>18138.872078587869</v>
      </c>
      <c r="S15">
        <f t="shared" si="0"/>
        <v>18138.872078587869</v>
      </c>
      <c r="T15">
        <f t="shared" si="0"/>
        <v>16326.372078587863</v>
      </c>
      <c r="U15">
        <f t="shared" si="0"/>
        <v>14126.372078587867</v>
      </c>
      <c r="V15">
        <f t="shared" si="0"/>
        <v>14126.372078587867</v>
      </c>
      <c r="W15">
        <f t="shared" si="0"/>
        <v>14126.372078587869</v>
      </c>
      <c r="X15">
        <f t="shared" si="0"/>
        <v>14126.372078587867</v>
      </c>
      <c r="Y15">
        <f t="shared" si="0"/>
        <v>14126.372078587867</v>
      </c>
      <c r="Z15">
        <f t="shared" si="0"/>
        <v>14126.372078587867</v>
      </c>
    </row>
    <row r="16" spans="1:28" x14ac:dyDescent="0.25">
      <c r="B16" t="s">
        <v>81</v>
      </c>
      <c r="C16">
        <f t="shared" ref="C16:Z16" si="1">C15*MIN(C8,1)</f>
        <v>15418.571428571429</v>
      </c>
      <c r="D16">
        <f t="shared" si="1"/>
        <v>17231.071428571428</v>
      </c>
      <c r="E16">
        <f t="shared" si="1"/>
        <v>20521.788305908656</v>
      </c>
      <c r="F16">
        <f t="shared" si="1"/>
        <v>23933.214924991044</v>
      </c>
      <c r="G16">
        <f t="shared" si="1"/>
        <v>24023.534596733309</v>
      </c>
      <c r="H16">
        <f t="shared" si="1"/>
        <v>25123.18812588615</v>
      </c>
      <c r="I16">
        <f t="shared" si="1"/>
        <v>24003.706026660275</v>
      </c>
      <c r="J16">
        <f t="shared" si="1"/>
        <v>22680.529587656874</v>
      </c>
      <c r="K16">
        <f t="shared" si="1"/>
        <v>22313.860735504648</v>
      </c>
      <c r="L16">
        <f t="shared" si="1"/>
        <v>23483.587631078412</v>
      </c>
      <c r="M16">
        <f t="shared" si="1"/>
        <v>21044.145358208567</v>
      </c>
      <c r="N16">
        <f t="shared" si="1"/>
        <v>20193.398683587755</v>
      </c>
      <c r="O16">
        <f t="shared" si="1"/>
        <v>19525.038891602053</v>
      </c>
      <c r="P16">
        <f t="shared" si="1"/>
        <v>20774.586364302151</v>
      </c>
      <c r="Q16">
        <f t="shared" si="1"/>
        <v>18138.872078587869</v>
      </c>
      <c r="R16">
        <f t="shared" si="1"/>
        <v>18138.872078587869</v>
      </c>
      <c r="S16">
        <f t="shared" si="1"/>
        <v>18138.872078587869</v>
      </c>
      <c r="T16">
        <f t="shared" si="1"/>
        <v>16326.372078587863</v>
      </c>
      <c r="U16">
        <f t="shared" si="1"/>
        <v>14126.372078587867</v>
      </c>
      <c r="V16">
        <f t="shared" si="1"/>
        <v>14126.372078587867</v>
      </c>
      <c r="W16">
        <f t="shared" si="1"/>
        <v>14126.372078587869</v>
      </c>
      <c r="X16">
        <f t="shared" si="1"/>
        <v>14126.372078587867</v>
      </c>
      <c r="Y16">
        <f t="shared" si="1"/>
        <v>14126.372078587867</v>
      </c>
      <c r="Z16">
        <f t="shared" si="1"/>
        <v>14126.372078587867</v>
      </c>
    </row>
    <row r="17" spans="1:28" x14ac:dyDescent="0.25">
      <c r="B17" t="s">
        <v>82</v>
      </c>
      <c r="C17">
        <f t="shared" ref="C17:Z17" si="2">C15-C16</f>
        <v>0</v>
      </c>
      <c r="D17">
        <f t="shared" si="2"/>
        <v>0</v>
      </c>
      <c r="E17">
        <f t="shared" si="2"/>
        <v>0</v>
      </c>
      <c r="F17">
        <f t="shared" si="2"/>
        <v>0</v>
      </c>
      <c r="G17">
        <f t="shared" si="2"/>
        <v>0</v>
      </c>
      <c r="H17">
        <f t="shared" si="2"/>
        <v>0</v>
      </c>
      <c r="I17">
        <f t="shared" si="2"/>
        <v>0</v>
      </c>
      <c r="J17">
        <f t="shared" si="2"/>
        <v>0</v>
      </c>
      <c r="K17">
        <f t="shared" si="2"/>
        <v>0</v>
      </c>
      <c r="L17">
        <f t="shared" si="2"/>
        <v>0</v>
      </c>
      <c r="M17">
        <f t="shared" si="2"/>
        <v>0</v>
      </c>
      <c r="N17">
        <f t="shared" si="2"/>
        <v>0</v>
      </c>
      <c r="O17">
        <f t="shared" si="2"/>
        <v>0</v>
      </c>
      <c r="P17">
        <f t="shared" si="2"/>
        <v>0</v>
      </c>
      <c r="Q17">
        <f t="shared" si="2"/>
        <v>0</v>
      </c>
      <c r="R17">
        <f t="shared" si="2"/>
        <v>0</v>
      </c>
      <c r="S17">
        <f t="shared" si="2"/>
        <v>0</v>
      </c>
      <c r="T17">
        <f t="shared" si="2"/>
        <v>0</v>
      </c>
      <c r="U17">
        <f t="shared" si="2"/>
        <v>0</v>
      </c>
      <c r="V17">
        <f t="shared" si="2"/>
        <v>0</v>
      </c>
      <c r="W17">
        <f t="shared" si="2"/>
        <v>0</v>
      </c>
      <c r="X17">
        <f t="shared" si="2"/>
        <v>0</v>
      </c>
      <c r="Y17">
        <f t="shared" si="2"/>
        <v>0</v>
      </c>
      <c r="Z17">
        <f t="shared" si="2"/>
        <v>0</v>
      </c>
    </row>
    <row r="18" spans="1:28" x14ac:dyDescent="0.25">
      <c r="B18" t="s">
        <v>83</v>
      </c>
      <c r="C18">
        <f>$D$5*IF($H$5=0,Drivers!C$12,Drivers!C$13)</f>
        <v>0</v>
      </c>
      <c r="D18">
        <f>$D$5*IF($H$5=0,Drivers!D$12,Drivers!D$13)</f>
        <v>0</v>
      </c>
      <c r="E18">
        <f>$D$5*IF($H$5=0,Drivers!E$12,Drivers!E$13)</f>
        <v>0</v>
      </c>
      <c r="F18">
        <f>$D$5*IF($H$5=0,Drivers!F$12,Drivers!F$13)</f>
        <v>0</v>
      </c>
      <c r="G18">
        <f>$D$5*IF($H$5=0,Drivers!G$12,Drivers!G$13)</f>
        <v>0</v>
      </c>
      <c r="H18">
        <f>$D$5*IF($H$5=0,Drivers!H$12,Drivers!H$13)</f>
        <v>0</v>
      </c>
      <c r="I18">
        <f>$D$5*IF($H$5=0,Drivers!I$12,Drivers!I$13)</f>
        <v>0</v>
      </c>
      <c r="J18">
        <f>$D$5*IF($H$5=0,Drivers!J$12,Drivers!J$13)</f>
        <v>0</v>
      </c>
      <c r="K18">
        <f>$D$5*IF($H$5=0,Drivers!K$12,Drivers!K$13)</f>
        <v>0</v>
      </c>
      <c r="L18">
        <f>$D$5*IF($H$5=0,Drivers!L$12,Drivers!L$13)</f>
        <v>0</v>
      </c>
      <c r="M18">
        <f>$D$5*IF($H$5=0,Drivers!M$12,Drivers!M$13)</f>
        <v>0</v>
      </c>
      <c r="N18">
        <f>$D$5*IF($H$5=0,Drivers!N$12,Drivers!N$13)</f>
        <v>0</v>
      </c>
      <c r="O18">
        <f>$D$5*IF($H$5=0,Drivers!O$12,Drivers!O$13)</f>
        <v>0</v>
      </c>
      <c r="P18">
        <f>$D$5*IF($H$5=0,Drivers!P$12,Drivers!P$13)</f>
        <v>0</v>
      </c>
      <c r="Q18">
        <f>$D$5*IF($H$5=0,Drivers!Q$12,Drivers!Q$13)</f>
        <v>0</v>
      </c>
      <c r="R18">
        <f>$D$5*IF($H$5=0,Drivers!R$12,Drivers!R$13)</f>
        <v>0</v>
      </c>
      <c r="S18">
        <f>$D$5*IF($H$5=0,Drivers!S$12,Drivers!S$13)</f>
        <v>0</v>
      </c>
      <c r="T18">
        <f>$D$5*IF($H$5=0,Drivers!T$12,Drivers!T$13)</f>
        <v>0</v>
      </c>
      <c r="U18">
        <f>$D$5*IF($H$5=0,Drivers!U$12,Drivers!U$13)</f>
        <v>0</v>
      </c>
      <c r="V18">
        <f>$D$5*IF($H$5=0,Drivers!V$12,Drivers!V$13)</f>
        <v>0</v>
      </c>
      <c r="W18">
        <f>$D$5*IF($H$5=0,Drivers!W$12,Drivers!W$13)</f>
        <v>0</v>
      </c>
      <c r="X18">
        <f>$D$5*IF($H$5=0,Drivers!X$12,Drivers!X$13)</f>
        <v>0</v>
      </c>
      <c r="Y18">
        <f>$D$5*IF($H$5=0,Drivers!Y$12,Drivers!Y$13)</f>
        <v>0</v>
      </c>
      <c r="Z18">
        <f>$D$5*IF($H$5=0,Drivers!Z$12,Drivers!Z$13)</f>
        <v>0</v>
      </c>
    </row>
    <row r="19" spans="1:28" x14ac:dyDescent="0.25">
      <c r="B19" t="s">
        <v>84</v>
      </c>
      <c r="C19">
        <f t="shared" ref="C19:Z19" si="3">C16*(1-C14)</f>
        <v>14071.112499999999</v>
      </c>
      <c r="D19">
        <f t="shared" si="3"/>
        <v>15756.737499999997</v>
      </c>
      <c r="E19">
        <f t="shared" si="3"/>
        <v>18710.178747265767</v>
      </c>
      <c r="F19">
        <f t="shared" si="3"/>
        <v>21814.576970630736</v>
      </c>
      <c r="G19">
        <f t="shared" si="3"/>
        <v>21929.3928719162</v>
      </c>
      <c r="H19">
        <f t="shared" si="3"/>
        <v>22930.077583445287</v>
      </c>
      <c r="I19">
        <f t="shared" si="3"/>
        <v>21922.348873149738</v>
      </c>
      <c r="J19">
        <f t="shared" si="3"/>
        <v>20742.686885085219</v>
      </c>
      <c r="K19">
        <f t="shared" si="3"/>
        <v>20379.01822962669</v>
      </c>
      <c r="L19">
        <f t="shared" si="3"/>
        <v>21443.469704598814</v>
      </c>
      <c r="M19">
        <f t="shared" si="3"/>
        <v>19187.177236287254</v>
      </c>
      <c r="N19">
        <f t="shared" si="3"/>
        <v>18454.108873493427</v>
      </c>
      <c r="O19">
        <f t="shared" si="3"/>
        <v>17817.213962786438</v>
      </c>
      <c r="P19">
        <f t="shared" si="3"/>
        <v>18954.302162943528</v>
      </c>
      <c r="Q19">
        <f t="shared" si="3"/>
        <v>16542.623591514959</v>
      </c>
      <c r="R19">
        <f t="shared" si="3"/>
        <v>16542.623591514959</v>
      </c>
      <c r="S19">
        <f t="shared" si="3"/>
        <v>16542.623591514959</v>
      </c>
      <c r="T19">
        <f t="shared" si="3"/>
        <v>14856.998591514955</v>
      </c>
      <c r="U19">
        <f t="shared" si="3"/>
        <v>12854.998591514959</v>
      </c>
      <c r="V19">
        <f t="shared" si="3"/>
        <v>12854.998591514959</v>
      </c>
      <c r="W19">
        <f t="shared" si="3"/>
        <v>12854.998591514961</v>
      </c>
      <c r="X19">
        <f t="shared" si="3"/>
        <v>12854.998591514959</v>
      </c>
      <c r="Y19">
        <f t="shared" si="3"/>
        <v>12854.998591514959</v>
      </c>
      <c r="Z19">
        <f t="shared" si="3"/>
        <v>12854.998591514959</v>
      </c>
    </row>
    <row r="20" spans="1:28" x14ac:dyDescent="0.25">
      <c r="B20" t="s">
        <v>85</v>
      </c>
      <c r="C20">
        <f t="shared" ref="C20:Z20" si="4">C19*material_share*(EXP(C18)-1)</f>
        <v>0</v>
      </c>
      <c r="D20">
        <f t="shared" si="4"/>
        <v>0</v>
      </c>
      <c r="E20">
        <f t="shared" si="4"/>
        <v>0</v>
      </c>
      <c r="F20">
        <f t="shared" si="4"/>
        <v>0</v>
      </c>
      <c r="G20">
        <f t="shared" si="4"/>
        <v>0</v>
      </c>
      <c r="H20">
        <f t="shared" si="4"/>
        <v>0</v>
      </c>
      <c r="I20">
        <f t="shared" si="4"/>
        <v>0</v>
      </c>
      <c r="J20">
        <f t="shared" si="4"/>
        <v>0</v>
      </c>
      <c r="K20">
        <f t="shared" si="4"/>
        <v>0</v>
      </c>
      <c r="L20">
        <f t="shared" si="4"/>
        <v>0</v>
      </c>
      <c r="M20">
        <f t="shared" si="4"/>
        <v>0</v>
      </c>
      <c r="N20">
        <f t="shared" si="4"/>
        <v>0</v>
      </c>
      <c r="O20">
        <f t="shared" si="4"/>
        <v>0</v>
      </c>
      <c r="P20">
        <f t="shared" si="4"/>
        <v>0</v>
      </c>
      <c r="Q20">
        <f t="shared" si="4"/>
        <v>0</v>
      </c>
      <c r="R20">
        <f t="shared" si="4"/>
        <v>0</v>
      </c>
      <c r="S20">
        <f t="shared" si="4"/>
        <v>0</v>
      </c>
      <c r="T20">
        <f t="shared" si="4"/>
        <v>0</v>
      </c>
      <c r="U20">
        <f t="shared" si="4"/>
        <v>0</v>
      </c>
      <c r="V20">
        <f t="shared" si="4"/>
        <v>0</v>
      </c>
      <c r="W20">
        <f t="shared" si="4"/>
        <v>0</v>
      </c>
      <c r="X20">
        <f t="shared" si="4"/>
        <v>0</v>
      </c>
      <c r="Y20">
        <f t="shared" si="4"/>
        <v>0</v>
      </c>
      <c r="Z20">
        <f t="shared" si="4"/>
        <v>0</v>
      </c>
    </row>
    <row r="21" spans="1:28" x14ac:dyDescent="0.25">
      <c r="B21" t="s">
        <v>86</v>
      </c>
      <c r="C21">
        <f t="shared" ref="C21:Z21" si="5">C20*(1-C13)*pass_through</f>
        <v>0</v>
      </c>
      <c r="D21">
        <f t="shared" si="5"/>
        <v>0</v>
      </c>
      <c r="E21">
        <f t="shared" si="5"/>
        <v>0</v>
      </c>
      <c r="F21">
        <f t="shared" si="5"/>
        <v>0</v>
      </c>
      <c r="G21">
        <f t="shared" si="5"/>
        <v>0</v>
      </c>
      <c r="H21">
        <f t="shared" si="5"/>
        <v>0</v>
      </c>
      <c r="I21">
        <f t="shared" si="5"/>
        <v>0</v>
      </c>
      <c r="J21">
        <f t="shared" si="5"/>
        <v>0</v>
      </c>
      <c r="K21">
        <f t="shared" si="5"/>
        <v>0</v>
      </c>
      <c r="L21">
        <f t="shared" si="5"/>
        <v>0</v>
      </c>
      <c r="M21">
        <f t="shared" si="5"/>
        <v>0</v>
      </c>
      <c r="N21">
        <f t="shared" si="5"/>
        <v>0</v>
      </c>
      <c r="O21">
        <f t="shared" si="5"/>
        <v>0</v>
      </c>
      <c r="P21">
        <f t="shared" si="5"/>
        <v>0</v>
      </c>
      <c r="Q21">
        <f t="shared" si="5"/>
        <v>0</v>
      </c>
      <c r="R21">
        <f t="shared" si="5"/>
        <v>0</v>
      </c>
      <c r="S21">
        <f t="shared" si="5"/>
        <v>0</v>
      </c>
      <c r="T21">
        <f t="shared" si="5"/>
        <v>0</v>
      </c>
      <c r="U21">
        <f t="shared" si="5"/>
        <v>0</v>
      </c>
      <c r="V21">
        <f t="shared" si="5"/>
        <v>0</v>
      </c>
      <c r="W21">
        <f t="shared" si="5"/>
        <v>0</v>
      </c>
      <c r="X21">
        <f t="shared" si="5"/>
        <v>0</v>
      </c>
      <c r="Y21">
        <f t="shared" si="5"/>
        <v>0</v>
      </c>
      <c r="Z21">
        <f t="shared" si="5"/>
        <v>0</v>
      </c>
    </row>
    <row r="22" spans="1:28" x14ac:dyDescent="0.25">
      <c r="B22" t="s">
        <v>87</v>
      </c>
      <c r="C22">
        <f>$G$5*IF($G$5&gt;=0,diesel_p90,-diesel_p10)*MIN(1,(Drivers!C$3+1)/main_months)</f>
        <v>0</v>
      </c>
      <c r="D22">
        <f>$G$5*IF($G$5&gt;=0,diesel_p90,-diesel_p10)*MIN(1,(Drivers!D$3+1)/main_months)</f>
        <v>0</v>
      </c>
      <c r="E22">
        <f>$G$5*IF($G$5&gt;=0,diesel_p90,-diesel_p10)*MIN(1,(Drivers!E$3+1)/main_months)</f>
        <v>0</v>
      </c>
      <c r="F22">
        <f>$G$5*IF($G$5&gt;=0,diesel_p90,-diesel_p10)*MIN(1,(Drivers!F$3+1)/main_months)</f>
        <v>0</v>
      </c>
      <c r="G22">
        <f>$G$5*IF($G$5&gt;=0,diesel_p90,-diesel_p10)*MIN(1,(Drivers!G$3+1)/main_months)</f>
        <v>0</v>
      </c>
      <c r="H22">
        <f>$G$5*IF($G$5&gt;=0,diesel_p90,-diesel_p10)*MIN(1,(Drivers!H$3+1)/main_months)</f>
        <v>0</v>
      </c>
      <c r="I22">
        <f>$G$5*IF($G$5&gt;=0,diesel_p90,-diesel_p10)*MIN(1,(Drivers!I$3+1)/main_months)</f>
        <v>0</v>
      </c>
      <c r="J22">
        <f>$G$5*IF($G$5&gt;=0,diesel_p90,-diesel_p10)*MIN(1,(Drivers!J$3+1)/main_months)</f>
        <v>0</v>
      </c>
      <c r="K22">
        <f>$G$5*IF($G$5&gt;=0,diesel_p90,-diesel_p10)*MIN(1,(Drivers!K$3+1)/main_months)</f>
        <v>0</v>
      </c>
      <c r="L22">
        <f>$G$5*IF($G$5&gt;=0,diesel_p90,-diesel_p10)*MIN(1,(Drivers!L$3+1)/main_months)</f>
        <v>0</v>
      </c>
      <c r="M22">
        <f>$G$5*IF($G$5&gt;=0,diesel_p90,-diesel_p10)*MIN(1,(Drivers!M$3+1)/main_months)</f>
        <v>0</v>
      </c>
      <c r="N22">
        <f>$G$5*IF($G$5&gt;=0,diesel_p90,-diesel_p10)*MIN(1,(Drivers!N$3+1)/main_months)</f>
        <v>0</v>
      </c>
      <c r="O22">
        <f>$G$5*IF($G$5&gt;=0,diesel_p90,-diesel_p10)*MIN(1,(Drivers!O$3+1)/main_months)</f>
        <v>0</v>
      </c>
      <c r="P22">
        <f>$G$5*IF($G$5&gt;=0,diesel_p90,-diesel_p10)*MIN(1,(Drivers!P$3+1)/main_months)</f>
        <v>0</v>
      </c>
      <c r="Q22">
        <f>$G$5*IF($G$5&gt;=0,diesel_p90,-diesel_p10)*MIN(1,(Drivers!Q$3+1)/main_months)</f>
        <v>0</v>
      </c>
      <c r="R22">
        <f>$G$5*IF($G$5&gt;=0,diesel_p90,-diesel_p10)*MIN(1,(Drivers!R$3+1)/main_months)</f>
        <v>0</v>
      </c>
      <c r="S22">
        <f>$G$5*IF($G$5&gt;=0,diesel_p90,-diesel_p10)*MIN(1,(Drivers!S$3+1)/main_months)</f>
        <v>0</v>
      </c>
      <c r="T22">
        <f>$G$5*IF($G$5&gt;=0,diesel_p90,-diesel_p10)*MIN(1,(Drivers!T$3+1)/main_months)</f>
        <v>0</v>
      </c>
      <c r="U22">
        <f>$G$5*IF($G$5&gt;=0,diesel_p90,-diesel_p10)*MIN(1,(Drivers!U$3+1)/main_months)</f>
        <v>0</v>
      </c>
      <c r="V22">
        <f>$G$5*IF($G$5&gt;=0,diesel_p90,-diesel_p10)*MIN(1,(Drivers!V$3+1)/main_months)</f>
        <v>0</v>
      </c>
      <c r="W22">
        <f>$G$5*IF($G$5&gt;=0,diesel_p90,-diesel_p10)*MIN(1,(Drivers!W$3+1)/main_months)</f>
        <v>0</v>
      </c>
      <c r="X22">
        <f>$G$5*IF($G$5&gt;=0,diesel_p90,-diesel_p10)*MIN(1,(Drivers!X$3+1)/main_months)</f>
        <v>0</v>
      </c>
      <c r="Y22">
        <f>$G$5*IF($G$5&gt;=0,diesel_p90,-diesel_p10)*MIN(1,(Drivers!Y$3+1)/main_months)</f>
        <v>0</v>
      </c>
      <c r="Z22">
        <f>$G$5*IF($G$5&gt;=0,diesel_p90,-diesel_p10)*MIN(1,(Drivers!Z$3+1)/main_months)</f>
        <v>0</v>
      </c>
    </row>
    <row r="23" spans="1:28" x14ac:dyDescent="0.25">
      <c r="B23" t="s">
        <v>88</v>
      </c>
      <c r="C23">
        <f t="shared" ref="C23:Z23" si="6">C19*fuel_share*(EXP(C22)-1)</f>
        <v>0</v>
      </c>
      <c r="D23">
        <f t="shared" si="6"/>
        <v>0</v>
      </c>
      <c r="E23">
        <f t="shared" si="6"/>
        <v>0</v>
      </c>
      <c r="F23">
        <f t="shared" si="6"/>
        <v>0</v>
      </c>
      <c r="G23">
        <f t="shared" si="6"/>
        <v>0</v>
      </c>
      <c r="H23">
        <f t="shared" si="6"/>
        <v>0</v>
      </c>
      <c r="I23">
        <f t="shared" si="6"/>
        <v>0</v>
      </c>
      <c r="J23">
        <f t="shared" si="6"/>
        <v>0</v>
      </c>
      <c r="K23">
        <f t="shared" si="6"/>
        <v>0</v>
      </c>
      <c r="L23">
        <f t="shared" si="6"/>
        <v>0</v>
      </c>
      <c r="M23">
        <f t="shared" si="6"/>
        <v>0</v>
      </c>
      <c r="N23">
        <f t="shared" si="6"/>
        <v>0</v>
      </c>
      <c r="O23">
        <f t="shared" si="6"/>
        <v>0</v>
      </c>
      <c r="P23">
        <f t="shared" si="6"/>
        <v>0</v>
      </c>
      <c r="Q23">
        <f t="shared" si="6"/>
        <v>0</v>
      </c>
      <c r="R23">
        <f t="shared" si="6"/>
        <v>0</v>
      </c>
      <c r="S23">
        <f t="shared" si="6"/>
        <v>0</v>
      </c>
      <c r="T23">
        <f t="shared" si="6"/>
        <v>0</v>
      </c>
      <c r="U23">
        <f t="shared" si="6"/>
        <v>0</v>
      </c>
      <c r="V23">
        <f t="shared" si="6"/>
        <v>0</v>
      </c>
      <c r="W23">
        <f t="shared" si="6"/>
        <v>0</v>
      </c>
      <c r="X23">
        <f t="shared" si="6"/>
        <v>0</v>
      </c>
      <c r="Y23">
        <f t="shared" si="6"/>
        <v>0</v>
      </c>
      <c r="Z23">
        <f t="shared" si="6"/>
        <v>0</v>
      </c>
    </row>
    <row r="24" spans="1:28" x14ac:dyDescent="0.25">
      <c r="B24" t="s">
        <v>89</v>
      </c>
      <c r="C24">
        <f t="shared" ref="C24:Z24" si="7">gc_per_day*exposure*C7</f>
        <v>0</v>
      </c>
      <c r="D24">
        <f t="shared" si="7"/>
        <v>0</v>
      </c>
      <c r="E24">
        <f t="shared" si="7"/>
        <v>0</v>
      </c>
      <c r="F24">
        <f t="shared" si="7"/>
        <v>0</v>
      </c>
      <c r="G24">
        <f t="shared" si="7"/>
        <v>0</v>
      </c>
      <c r="H24">
        <f t="shared" si="7"/>
        <v>0</v>
      </c>
      <c r="I24">
        <f t="shared" si="7"/>
        <v>0</v>
      </c>
      <c r="J24">
        <f t="shared" si="7"/>
        <v>0</v>
      </c>
      <c r="K24">
        <f t="shared" si="7"/>
        <v>0</v>
      </c>
      <c r="L24">
        <f t="shared" si="7"/>
        <v>0</v>
      </c>
      <c r="M24">
        <f t="shared" si="7"/>
        <v>0</v>
      </c>
      <c r="N24">
        <f t="shared" si="7"/>
        <v>0</v>
      </c>
      <c r="O24">
        <f t="shared" si="7"/>
        <v>0</v>
      </c>
      <c r="P24">
        <f t="shared" si="7"/>
        <v>0</v>
      </c>
      <c r="Q24">
        <f t="shared" si="7"/>
        <v>0</v>
      </c>
      <c r="R24">
        <f t="shared" si="7"/>
        <v>0</v>
      </c>
      <c r="S24">
        <f t="shared" si="7"/>
        <v>0</v>
      </c>
      <c r="T24">
        <f t="shared" si="7"/>
        <v>0</v>
      </c>
      <c r="U24">
        <f t="shared" si="7"/>
        <v>0</v>
      </c>
      <c r="V24">
        <f t="shared" si="7"/>
        <v>0</v>
      </c>
      <c r="W24">
        <f t="shared" si="7"/>
        <v>0</v>
      </c>
      <c r="X24">
        <f t="shared" si="7"/>
        <v>0</v>
      </c>
      <c r="Y24">
        <f t="shared" si="7"/>
        <v>0</v>
      </c>
      <c r="Z24">
        <f t="shared" si="7"/>
        <v>0</v>
      </c>
    </row>
    <row r="25" spans="1:28" x14ac:dyDescent="0.25">
      <c r="B25" t="s">
        <v>90</v>
      </c>
      <c r="C25">
        <f t="shared" ref="C25:Z25" si="8">C16+C21</f>
        <v>15418.571428571429</v>
      </c>
      <c r="D25">
        <f t="shared" si="8"/>
        <v>17231.071428571428</v>
      </c>
      <c r="E25">
        <f t="shared" si="8"/>
        <v>20521.788305908656</v>
      </c>
      <c r="F25">
        <f t="shared" si="8"/>
        <v>23933.214924991044</v>
      </c>
      <c r="G25">
        <f t="shared" si="8"/>
        <v>24023.534596733309</v>
      </c>
      <c r="H25">
        <f t="shared" si="8"/>
        <v>25123.18812588615</v>
      </c>
      <c r="I25">
        <f t="shared" si="8"/>
        <v>24003.706026660275</v>
      </c>
      <c r="J25">
        <f t="shared" si="8"/>
        <v>22680.529587656874</v>
      </c>
      <c r="K25">
        <f t="shared" si="8"/>
        <v>22313.860735504648</v>
      </c>
      <c r="L25">
        <f t="shared" si="8"/>
        <v>23483.587631078412</v>
      </c>
      <c r="M25">
        <f t="shared" si="8"/>
        <v>21044.145358208567</v>
      </c>
      <c r="N25">
        <f t="shared" si="8"/>
        <v>20193.398683587755</v>
      </c>
      <c r="O25">
        <f t="shared" si="8"/>
        <v>19525.038891602053</v>
      </c>
      <c r="P25">
        <f t="shared" si="8"/>
        <v>20774.586364302151</v>
      </c>
      <c r="Q25">
        <f t="shared" si="8"/>
        <v>18138.872078587869</v>
      </c>
      <c r="R25">
        <f t="shared" si="8"/>
        <v>18138.872078587869</v>
      </c>
      <c r="S25">
        <f t="shared" si="8"/>
        <v>18138.872078587869</v>
      </c>
      <c r="T25">
        <f t="shared" si="8"/>
        <v>16326.372078587863</v>
      </c>
      <c r="U25">
        <f t="shared" si="8"/>
        <v>14126.372078587867</v>
      </c>
      <c r="V25">
        <f t="shared" si="8"/>
        <v>14126.372078587867</v>
      </c>
      <c r="W25">
        <f t="shared" si="8"/>
        <v>14126.372078587869</v>
      </c>
      <c r="X25">
        <f t="shared" si="8"/>
        <v>14126.372078587867</v>
      </c>
      <c r="Y25">
        <f t="shared" si="8"/>
        <v>14126.372078587867</v>
      </c>
      <c r="Z25">
        <f t="shared" si="8"/>
        <v>14126.372078587867</v>
      </c>
      <c r="AA25">
        <f>SUM(C25:N25)</f>
        <v>259970.59683335855</v>
      </c>
      <c r="AB25">
        <f>SUM(C25:Z25)</f>
        <v>455771.44287514157</v>
      </c>
    </row>
    <row r="26" spans="1:28" x14ac:dyDescent="0.25">
      <c r="B26" t="s">
        <v>91</v>
      </c>
      <c r="C26">
        <f t="shared" ref="C26:Z26" si="9">C16*C14+C21-C20-C23-C24</f>
        <v>1347.4589285714289</v>
      </c>
      <c r="D26">
        <f t="shared" si="9"/>
        <v>1474.3339285714289</v>
      </c>
      <c r="E26">
        <f t="shared" si="9"/>
        <v>1811.6095586428903</v>
      </c>
      <c r="F26">
        <f t="shared" si="9"/>
        <v>2118.6379543603052</v>
      </c>
      <c r="G26">
        <f t="shared" si="9"/>
        <v>2094.1417248171088</v>
      </c>
      <c r="H26">
        <f t="shared" si="9"/>
        <v>2193.1105424408643</v>
      </c>
      <c r="I26">
        <f t="shared" si="9"/>
        <v>2081.3571535105357</v>
      </c>
      <c r="J26">
        <f t="shared" si="9"/>
        <v>1937.8427025716576</v>
      </c>
      <c r="K26">
        <f t="shared" si="9"/>
        <v>1934.8425058779569</v>
      </c>
      <c r="L26">
        <f t="shared" si="9"/>
        <v>2040.1179264795956</v>
      </c>
      <c r="M26">
        <f t="shared" si="9"/>
        <v>1856.9681219213103</v>
      </c>
      <c r="N26">
        <f t="shared" si="9"/>
        <v>1739.2898100943266</v>
      </c>
      <c r="O26">
        <f t="shared" si="9"/>
        <v>1707.824928815613</v>
      </c>
      <c r="P26">
        <f t="shared" si="9"/>
        <v>1820.2842013586223</v>
      </c>
      <c r="Q26">
        <f t="shared" si="9"/>
        <v>1596.2484870729079</v>
      </c>
      <c r="R26">
        <f t="shared" si="9"/>
        <v>1596.2484870729079</v>
      </c>
      <c r="S26">
        <f t="shared" si="9"/>
        <v>1596.2484870729079</v>
      </c>
      <c r="T26">
        <f t="shared" si="9"/>
        <v>1469.3734870729077</v>
      </c>
      <c r="U26">
        <f t="shared" si="9"/>
        <v>1271.3734870729079</v>
      </c>
      <c r="V26">
        <f t="shared" si="9"/>
        <v>1271.3734870729079</v>
      </c>
      <c r="W26">
        <f t="shared" si="9"/>
        <v>1271.3734870729081</v>
      </c>
      <c r="X26">
        <f t="shared" si="9"/>
        <v>1271.3734870729079</v>
      </c>
      <c r="Y26">
        <f t="shared" si="9"/>
        <v>1271.3734870729079</v>
      </c>
      <c r="Z26">
        <f t="shared" si="9"/>
        <v>1271.3734870729079</v>
      </c>
      <c r="AA26">
        <f>SUM(C26:N26)</f>
        <v>22629.710857859405</v>
      </c>
      <c r="AB26">
        <f>SUM(C26:Z26)</f>
        <v>40044.179858762735</v>
      </c>
    </row>
    <row r="27" spans="1:28" x14ac:dyDescent="0.25">
      <c r="B27" t="s">
        <v>92</v>
      </c>
      <c r="C27" s="3">
        <f t="shared" ref="C27:Z27" si="10">IF(C25=0,0,C26/C25)</f>
        <v>8.7391943852497003E-2</v>
      </c>
      <c r="D27" s="3">
        <f t="shared" si="10"/>
        <v>8.5562522022094661E-2</v>
      </c>
      <c r="E27" s="3">
        <f t="shared" si="10"/>
        <v>8.8277372889636996E-2</v>
      </c>
      <c r="F27" s="3">
        <f t="shared" si="10"/>
        <v>8.8522915162058957E-2</v>
      </c>
      <c r="G27" s="3">
        <f t="shared" si="10"/>
        <v>8.7170425167238608E-2</v>
      </c>
      <c r="H27" s="3">
        <f t="shared" si="10"/>
        <v>8.7294276962450928E-2</v>
      </c>
      <c r="I27" s="3">
        <f t="shared" si="10"/>
        <v>8.6709825191111242E-2</v>
      </c>
      <c r="J27" s="3">
        <f t="shared" si="10"/>
        <v>8.5440804857848829E-2</v>
      </c>
      <c r="K27" s="3">
        <f t="shared" si="10"/>
        <v>8.6710342455410983E-2</v>
      </c>
      <c r="L27" s="3">
        <f t="shared" si="10"/>
        <v>8.6874201613883026E-2</v>
      </c>
      <c r="M27" s="3">
        <f t="shared" si="10"/>
        <v>8.8241555563907642E-2</v>
      </c>
      <c r="N27" s="3">
        <f t="shared" si="10"/>
        <v>8.6131603567453932E-2</v>
      </c>
      <c r="O27" s="3">
        <f t="shared" si="10"/>
        <v>8.7468452088470275E-2</v>
      </c>
      <c r="P27" s="3">
        <f t="shared" si="10"/>
        <v>8.762071934613791E-2</v>
      </c>
      <c r="Q27" s="3">
        <f t="shared" si="10"/>
        <v>8.8001529541476192E-2</v>
      </c>
      <c r="R27" s="3">
        <f t="shared" si="10"/>
        <v>8.8001529541476192E-2</v>
      </c>
      <c r="S27" s="3">
        <f t="shared" si="10"/>
        <v>8.8001529541476192E-2</v>
      </c>
      <c r="T27" s="3">
        <f t="shared" si="10"/>
        <v>0.09</v>
      </c>
      <c r="U27" s="3">
        <f t="shared" si="10"/>
        <v>0.09</v>
      </c>
      <c r="V27" s="3">
        <f t="shared" si="10"/>
        <v>0.09</v>
      </c>
      <c r="W27" s="3">
        <f t="shared" si="10"/>
        <v>0.09</v>
      </c>
      <c r="X27" s="3">
        <f t="shared" si="10"/>
        <v>0.09</v>
      </c>
      <c r="Y27" s="3">
        <f t="shared" si="10"/>
        <v>0.09</v>
      </c>
      <c r="Z27" s="3">
        <f t="shared" si="10"/>
        <v>0.09</v>
      </c>
      <c r="AA27" s="3">
        <f>AA26/AA25</f>
        <v>8.7047193542295384E-2</v>
      </c>
      <c r="AB27" s="3">
        <f>AB26/AB25</f>
        <v>8.7860221356020382E-2</v>
      </c>
    </row>
    <row r="30" spans="1:28" x14ac:dyDescent="0.25">
      <c r="A30" s="1" t="s">
        <v>93</v>
      </c>
    </row>
    <row r="31" spans="1:28" x14ac:dyDescent="0.25">
      <c r="B31" s="1" t="s">
        <v>30</v>
      </c>
      <c r="C31" s="1" t="s">
        <v>31</v>
      </c>
      <c r="D31" s="1" t="s">
        <v>32</v>
      </c>
      <c r="E31" s="1" t="s">
        <v>33</v>
      </c>
      <c r="F31" s="1" t="s">
        <v>34</v>
      </c>
      <c r="G31" s="1" t="s">
        <v>35</v>
      </c>
      <c r="H31" s="1" t="s">
        <v>36</v>
      </c>
      <c r="I31" s="1" t="s">
        <v>37</v>
      </c>
      <c r="J31" s="1" t="s">
        <v>38</v>
      </c>
      <c r="K31" s="1" t="s">
        <v>39</v>
      </c>
      <c r="L31" s="1" t="s">
        <v>40</v>
      </c>
      <c r="M31" s="1" t="s">
        <v>41</v>
      </c>
      <c r="N31" s="1" t="s">
        <v>42</v>
      </c>
      <c r="O31" s="1" t="s">
        <v>43</v>
      </c>
      <c r="P31" s="1" t="s">
        <v>44</v>
      </c>
      <c r="Q31" s="1" t="s">
        <v>45</v>
      </c>
      <c r="R31" s="1" t="s">
        <v>46</v>
      </c>
      <c r="S31" s="1" t="s">
        <v>47</v>
      </c>
      <c r="T31" s="1" t="s">
        <v>48</v>
      </c>
      <c r="U31" s="1" t="s">
        <v>49</v>
      </c>
      <c r="V31" s="1" t="s">
        <v>50</v>
      </c>
      <c r="W31" s="1" t="s">
        <v>51</v>
      </c>
      <c r="X31" s="1" t="s">
        <v>52</v>
      </c>
      <c r="Y31" s="1" t="s">
        <v>53</v>
      </c>
      <c r="Z31" s="1" t="s">
        <v>54</v>
      </c>
      <c r="AA31" s="1" t="s">
        <v>68</v>
      </c>
      <c r="AB31" s="1" t="s">
        <v>69</v>
      </c>
    </row>
    <row r="32" spans="1:28" x14ac:dyDescent="0.25">
      <c r="B32" t="s">
        <v>70</v>
      </c>
      <c r="C32">
        <f>set_weather</f>
        <v>0</v>
      </c>
      <c r="D32">
        <v>0</v>
      </c>
      <c r="E32">
        <v>0</v>
      </c>
      <c r="F32">
        <v>0</v>
      </c>
      <c r="G32">
        <v>0</v>
      </c>
      <c r="H32">
        <f>set_episode</f>
        <v>0</v>
      </c>
    </row>
    <row r="33" spans="2:28" x14ac:dyDescent="0.25">
      <c r="B33" t="s">
        <v>71</v>
      </c>
      <c r="C33">
        <f>IF($C$32&gt;=0,Drivers!C$5+$C$32*(Drivers!C$7-Drivers!C$5),Drivers!C$5+$C$32*(Drivers!C$5-Drivers!C$6))</f>
        <v>2.0933000000000002</v>
      </c>
      <c r="D33">
        <f>IF($C$32&gt;=0,Drivers!D$5+$C$32*(Drivers!D$7-Drivers!D$5),Drivers!D$5+$C$32*(Drivers!D$5-Drivers!D$6))</f>
        <v>1.8519000000000001</v>
      </c>
      <c r="E33">
        <f>IF($C$32&gt;=0,Drivers!E$5+$C$32*(Drivers!E$7-Drivers!E$5),Drivers!E$5+$C$32*(Drivers!E$5-Drivers!E$6))</f>
        <v>2.7688999999999999</v>
      </c>
      <c r="F33">
        <f>IF($C$32&gt;=0,Drivers!F$5+$C$32*(Drivers!F$7-Drivers!F$5),Drivers!F$5+$C$32*(Drivers!F$5-Drivers!F$6))</f>
        <v>3.7783000000000002</v>
      </c>
      <c r="G33">
        <f>IF($C$32&gt;=0,Drivers!G$5+$C$32*(Drivers!G$7-Drivers!G$5),Drivers!G$5+$C$32*(Drivers!G$5-Drivers!G$6))</f>
        <v>3.3389000000000002</v>
      </c>
      <c r="H33">
        <f>IF($C$32&gt;=0,Drivers!H$5+$C$32*(Drivers!H$7-Drivers!H$5),Drivers!H$5+$C$32*(Drivers!H$5-Drivers!H$6))</f>
        <v>2.6347999999999998</v>
      </c>
      <c r="I33">
        <f>IF($C$32&gt;=0,Drivers!I$5+$C$32*(Drivers!I$7-Drivers!I$5),Drivers!I$5+$C$32*(Drivers!I$5-Drivers!I$6))</f>
        <v>2.7483</v>
      </c>
      <c r="J33">
        <f>IF($C$32&gt;=0,Drivers!J$5+$C$32*(Drivers!J$7-Drivers!J$5),Drivers!J$5+$C$32*(Drivers!J$5-Drivers!J$6))</f>
        <v>2.6274000000000002</v>
      </c>
      <c r="K33">
        <f>IF($C$32&gt;=0,Drivers!K$5+$C$32*(Drivers!K$7-Drivers!K$5),Drivers!K$5+$C$32*(Drivers!K$5-Drivers!K$6))</f>
        <v>2.1036999999999999</v>
      </c>
      <c r="L33">
        <f>IF($C$32&gt;=0,Drivers!L$5+$C$32*(Drivers!L$7-Drivers!L$5),Drivers!L$5+$C$32*(Drivers!L$5-Drivers!L$6))</f>
        <v>1.8523000000000001</v>
      </c>
      <c r="M33">
        <f>IF($C$32&gt;=0,Drivers!M$5+$C$32*(Drivers!M$7-Drivers!M$5),Drivers!M$5+$C$32*(Drivers!M$5-Drivers!M$6))</f>
        <v>1.7116</v>
      </c>
      <c r="N33">
        <f>IF($C$32&gt;=0,Drivers!N$5+$C$32*(Drivers!N$7-Drivers!N$5),Drivers!N$5+$C$32*(Drivers!N$5-Drivers!N$6))</f>
        <v>1.3512999999999999</v>
      </c>
      <c r="O33">
        <f>IF($C$32&gt;=0,Drivers!O$5+$C$32*(Drivers!O$7-Drivers!O$5),Drivers!O$5+$C$32*(Drivers!O$5-Drivers!O$6))</f>
        <v>2.0933000000000002</v>
      </c>
      <c r="P33">
        <f>IF($C$32&gt;=0,Drivers!P$5+$C$32*(Drivers!P$7-Drivers!P$5),Drivers!P$5+$C$32*(Drivers!P$5-Drivers!P$6))</f>
        <v>1.8519000000000001</v>
      </c>
      <c r="Q33">
        <f>IF($C$32&gt;=0,Drivers!Q$5+$C$32*(Drivers!Q$7-Drivers!Q$5),Drivers!Q$5+$C$32*(Drivers!Q$5-Drivers!Q$6))</f>
        <v>2.7688999999999999</v>
      </c>
      <c r="R33">
        <f>IF($C$32&gt;=0,Drivers!R$5+$C$32*(Drivers!R$7-Drivers!R$5),Drivers!R$5+$C$32*(Drivers!R$5-Drivers!R$6))</f>
        <v>3.7783000000000002</v>
      </c>
      <c r="S33">
        <f>IF($C$32&gt;=0,Drivers!S$5+$C$32*(Drivers!S$7-Drivers!S$5),Drivers!S$5+$C$32*(Drivers!S$5-Drivers!S$6))</f>
        <v>3.3389000000000002</v>
      </c>
      <c r="T33">
        <f>IF($C$32&gt;=0,Drivers!T$5+$C$32*(Drivers!T$7-Drivers!T$5),Drivers!T$5+$C$32*(Drivers!T$5-Drivers!T$6))</f>
        <v>2.6347999999999998</v>
      </c>
      <c r="U33">
        <f>IF($C$32&gt;=0,Drivers!U$5+$C$32*(Drivers!U$7-Drivers!U$5),Drivers!U$5+$C$32*(Drivers!U$5-Drivers!U$6))</f>
        <v>2.7483</v>
      </c>
      <c r="V33">
        <f>IF($C$32&gt;=0,Drivers!V$5+$C$32*(Drivers!V$7-Drivers!V$5),Drivers!V$5+$C$32*(Drivers!V$5-Drivers!V$6))</f>
        <v>2.6274000000000002</v>
      </c>
      <c r="W33">
        <f>IF($C$32&gt;=0,Drivers!W$5+$C$32*(Drivers!W$7-Drivers!W$5),Drivers!W$5+$C$32*(Drivers!W$5-Drivers!W$6))</f>
        <v>2.1036999999999999</v>
      </c>
      <c r="X33">
        <f>IF($C$32&gt;=0,Drivers!X$5+$C$32*(Drivers!X$7-Drivers!X$5),Drivers!X$5+$C$32*(Drivers!X$5-Drivers!X$6))</f>
        <v>1.8523000000000001</v>
      </c>
      <c r="Y33">
        <f>IF($C$32&gt;=0,Drivers!Y$5+$C$32*(Drivers!Y$7-Drivers!Y$5),Drivers!Y$5+$C$32*(Drivers!Y$5-Drivers!Y$6))</f>
        <v>1.7116</v>
      </c>
      <c r="Z33">
        <f>IF($C$32&gt;=0,Drivers!Z$5+$C$32*(Drivers!Z$7-Drivers!Z$5),Drivers!Z$5+$C$32*(Drivers!Z$5-Drivers!Z$6))</f>
        <v>1.3512999999999999</v>
      </c>
    </row>
    <row r="34" spans="2:28" x14ac:dyDescent="0.25">
      <c r="B34" t="s">
        <v>72</v>
      </c>
      <c r="C34">
        <f>C33-Drivers!C$5</f>
        <v>0</v>
      </c>
      <c r="D34">
        <f>D33-Drivers!D$5</f>
        <v>0</v>
      </c>
      <c r="E34">
        <f>E33-Drivers!E$5</f>
        <v>0</v>
      </c>
      <c r="F34">
        <f>F33-Drivers!F$5</f>
        <v>0</v>
      </c>
      <c r="G34">
        <f>G33-Drivers!G$5</f>
        <v>0</v>
      </c>
      <c r="H34">
        <f>H33-Drivers!H$5</f>
        <v>0</v>
      </c>
      <c r="I34">
        <f>I33-Drivers!I$5</f>
        <v>0</v>
      </c>
      <c r="J34">
        <f>J33-Drivers!J$5</f>
        <v>0</v>
      </c>
      <c r="K34">
        <f>K33-Drivers!K$5</f>
        <v>0</v>
      </c>
      <c r="L34">
        <f>L33-Drivers!L$5</f>
        <v>0</v>
      </c>
      <c r="M34">
        <f>M33-Drivers!M$5</f>
        <v>0</v>
      </c>
      <c r="N34">
        <f>N33-Drivers!N$5</f>
        <v>0</v>
      </c>
      <c r="O34">
        <f>O33-Drivers!O$5</f>
        <v>0</v>
      </c>
      <c r="P34">
        <f>P33-Drivers!P$5</f>
        <v>0</v>
      </c>
      <c r="Q34">
        <f>Q33-Drivers!Q$5</f>
        <v>0</v>
      </c>
      <c r="R34">
        <f>R33-Drivers!R$5</f>
        <v>0</v>
      </c>
      <c r="S34">
        <f>S33-Drivers!S$5</f>
        <v>0</v>
      </c>
      <c r="T34">
        <f>T33-Drivers!T$5</f>
        <v>0</v>
      </c>
      <c r="U34">
        <f>U33-Drivers!U$5</f>
        <v>0</v>
      </c>
      <c r="V34">
        <f>V33-Drivers!V$5</f>
        <v>0</v>
      </c>
      <c r="W34">
        <f>W33-Drivers!W$5</f>
        <v>0</v>
      </c>
      <c r="X34">
        <f>X33-Drivers!X$5</f>
        <v>0</v>
      </c>
      <c r="Y34">
        <f>Y33-Drivers!Y$5</f>
        <v>0</v>
      </c>
      <c r="Z34">
        <f>Z33-Drivers!Z$5</f>
        <v>0</v>
      </c>
    </row>
    <row r="35" spans="2:28" x14ac:dyDescent="0.25">
      <c r="B35" t="s">
        <v>73</v>
      </c>
      <c r="C35">
        <f>1-exposure*C34/Drivers!C$4</f>
        <v>1</v>
      </c>
      <c r="D35">
        <f>1-exposure*D34/Drivers!D$4</f>
        <v>1</v>
      </c>
      <c r="E35">
        <f>1-exposure*E34/Drivers!E$4</f>
        <v>1</v>
      </c>
      <c r="F35">
        <f>1-exposure*F34/Drivers!F$4</f>
        <v>1</v>
      </c>
      <c r="G35">
        <f>1-exposure*G34/Drivers!G$4</f>
        <v>1</v>
      </c>
      <c r="H35">
        <f>1-exposure*H34/Drivers!H$4</f>
        <v>1</v>
      </c>
      <c r="I35">
        <f>1-exposure*I34/Drivers!I$4</f>
        <v>1</v>
      </c>
      <c r="J35">
        <f>1-exposure*J34/Drivers!J$4</f>
        <v>1</v>
      </c>
      <c r="K35">
        <f>1-exposure*K34/Drivers!K$4</f>
        <v>1</v>
      </c>
      <c r="L35">
        <f>1-exposure*L34/Drivers!L$4</f>
        <v>1</v>
      </c>
      <c r="M35">
        <f>1-exposure*M34/Drivers!M$4</f>
        <v>1</v>
      </c>
      <c r="N35">
        <f>1-exposure*N34/Drivers!N$4</f>
        <v>1</v>
      </c>
      <c r="O35">
        <f>1-exposure*O34/Drivers!O$4</f>
        <v>1</v>
      </c>
      <c r="P35">
        <f>1-exposure*P34/Drivers!P$4</f>
        <v>1</v>
      </c>
      <c r="Q35">
        <f>1-exposure*Q34/Drivers!Q$4</f>
        <v>1</v>
      </c>
      <c r="R35">
        <f>1-exposure*R34/Drivers!R$4</f>
        <v>1</v>
      </c>
      <c r="S35">
        <f>1-exposure*S34/Drivers!S$4</f>
        <v>1</v>
      </c>
      <c r="T35">
        <f>1-exposure*T34/Drivers!T$4</f>
        <v>1</v>
      </c>
      <c r="U35">
        <f>1-exposure*U34/Drivers!U$4</f>
        <v>1</v>
      </c>
      <c r="V35">
        <f>1-exposure*V34/Drivers!V$4</f>
        <v>1</v>
      </c>
      <c r="W35">
        <f>1-exposure*W34/Drivers!W$4</f>
        <v>1</v>
      </c>
      <c r="X35">
        <f>1-exposure*X34/Drivers!X$4</f>
        <v>1</v>
      </c>
      <c r="Y35">
        <f>1-exposure*Y34/Drivers!Y$4</f>
        <v>1</v>
      </c>
      <c r="Z35">
        <f>1-exposure*Z34/Drivers!Z$4</f>
        <v>1</v>
      </c>
    </row>
    <row r="36" spans="2:28" x14ac:dyDescent="0.25">
      <c r="B36" t="s">
        <v>74</v>
      </c>
      <c r="C36">
        <f>IF(Drivers!C$3-rate_lag&gt;=rate_start,$E$32/100,0)</f>
        <v>0</v>
      </c>
      <c r="D36">
        <f>IF(Drivers!D$3-rate_lag&gt;=rate_start,$E$32/100,0)</f>
        <v>0</v>
      </c>
      <c r="E36">
        <f>IF(Drivers!E$3-rate_lag&gt;=rate_start,$E$32/100,0)</f>
        <v>0</v>
      </c>
      <c r="F36">
        <f>IF(Drivers!F$3-rate_lag&gt;=rate_start,$E$32/100,0)</f>
        <v>0</v>
      </c>
      <c r="G36">
        <f>IF(Drivers!G$3-rate_lag&gt;=rate_start,$E$32/100,0)</f>
        <v>0</v>
      </c>
      <c r="H36">
        <f>IF(Drivers!H$3-rate_lag&gt;=rate_start,$E$32/100,0)</f>
        <v>0</v>
      </c>
      <c r="I36">
        <f>IF(Drivers!I$3-rate_lag&gt;=rate_start,$E$32/100,0)</f>
        <v>0</v>
      </c>
      <c r="J36">
        <f>IF(Drivers!J$3-rate_lag&gt;=rate_start,$E$32/100,0)</f>
        <v>0</v>
      </c>
      <c r="K36">
        <f>IF(Drivers!K$3-rate_lag&gt;=rate_start,$E$32/100,0)</f>
        <v>0</v>
      </c>
      <c r="L36">
        <f>IF(Drivers!L$3-rate_lag&gt;=rate_start,$E$32/100,0)</f>
        <v>0</v>
      </c>
      <c r="M36">
        <f>IF(Drivers!M$3-rate_lag&gt;=rate_start,$E$32/100,0)</f>
        <v>0</v>
      </c>
      <c r="N36">
        <f>IF(Drivers!N$3-rate_lag&gt;=rate_start,$E$32/100,0)</f>
        <v>0</v>
      </c>
      <c r="O36">
        <f>IF(Drivers!O$3-rate_lag&gt;=rate_start,$E$32/100,0)</f>
        <v>0</v>
      </c>
      <c r="P36">
        <f>IF(Drivers!P$3-rate_lag&gt;=rate_start,$E$32/100,0)</f>
        <v>0</v>
      </c>
      <c r="Q36">
        <f>IF(Drivers!Q$3-rate_lag&gt;=rate_start,$E$32/100,0)</f>
        <v>0</v>
      </c>
      <c r="R36">
        <f>IF(Drivers!R$3-rate_lag&gt;=rate_start,$E$32/100,0)</f>
        <v>0</v>
      </c>
      <c r="S36">
        <f>IF(Drivers!S$3-rate_lag&gt;=rate_start,$E$32/100,0)</f>
        <v>0</v>
      </c>
      <c r="T36">
        <f>IF(Drivers!T$3-rate_lag&gt;=rate_start,$E$32/100,0)</f>
        <v>0</v>
      </c>
      <c r="U36">
        <f>IF(Drivers!U$3-rate_lag&gt;=rate_start,$E$32/100,0)</f>
        <v>0</v>
      </c>
      <c r="V36">
        <f>IF(Drivers!V$3-rate_lag&gt;=rate_start,$E$32/100,0)</f>
        <v>0</v>
      </c>
      <c r="W36">
        <f>IF(Drivers!W$3-rate_lag&gt;=rate_start,$E$32/100,0)</f>
        <v>0</v>
      </c>
      <c r="X36">
        <f>IF(Drivers!X$3-rate_lag&gt;=rate_start,$E$32/100,0)</f>
        <v>0</v>
      </c>
      <c r="Y36">
        <f>IF(Drivers!Y$3-rate_lag&gt;=rate_start,$E$32/100,0)</f>
        <v>0</v>
      </c>
      <c r="Z36">
        <f>IF(Drivers!Z$3-rate_lag&gt;=rate_start,$E$32/100,0)</f>
        <v>0</v>
      </c>
    </row>
    <row r="37" spans="2:28" x14ac:dyDescent="0.25">
      <c r="B37" t="s">
        <v>75</v>
      </c>
      <c r="C37">
        <f>Drivers!C$11*(1+rate_sens*C36)*(1-public_share*funding_cut*IF(Drivers!C$3&lt;funding_months,$F$32,0))</f>
        <v>14821.93586138003</v>
      </c>
      <c r="D37">
        <f>Drivers!D$11*(1+rate_sens*D36)*(1-public_share*funding_cut*IF(Drivers!D$3&lt;funding_months,$F$32,0))</f>
        <v>14537.11942898863</v>
      </c>
      <c r="E37">
        <f>Drivers!E$11*(1+rate_sens*E36)*(1-public_share*funding_cut*IF(Drivers!E$3&lt;funding_months,$F$32,0))</f>
        <v>14133.836060907181</v>
      </c>
      <c r="F37">
        <f>Drivers!F$11*(1+rate_sens*F36)*(1-public_share*funding_cut*IF(Drivers!F$3&lt;funding_months,$F$32,0))</f>
        <v>13195.84234983408</v>
      </c>
      <c r="G37">
        <f>Drivers!G$11*(1+rate_sens*G36)*(1-public_share*funding_cut*IF(Drivers!G$3&lt;funding_months,$F$32,0))</f>
        <v>12966.21480928948</v>
      </c>
      <c r="H37">
        <f>Drivers!H$11*(1+rate_sens*H36)*(1-public_share*funding_cut*IF(Drivers!H$3&lt;funding_months,$F$32,0))</f>
        <v>13436.168446244959</v>
      </c>
      <c r="I37">
        <f>Drivers!I$11*(1+rate_sens*I36)*(1-public_share*funding_cut*IF(Drivers!I$3&lt;funding_months,$F$32,0))</f>
        <v>13599.97377417323</v>
      </c>
      <c r="J37">
        <f>Drivers!J$11*(1+rate_sens*J36)*(1-public_share*funding_cut*IF(Drivers!J$3&lt;funding_months,$F$32,0))</f>
        <v>14036.722746885191</v>
      </c>
      <c r="K37">
        <f>Drivers!K$11*(1+rate_sens*K36)*(1-public_share*funding_cut*IF(Drivers!K$3&lt;funding_months,$F$32,0))</f>
        <v>14406.692725561879</v>
      </c>
      <c r="L37">
        <f>Drivers!L$11*(1+rate_sens*L36)*(1-public_share*funding_cut*IF(Drivers!L$3&lt;funding_months,$F$32,0))</f>
        <v>14457.706571216961</v>
      </c>
      <c r="M37">
        <f>Drivers!M$11*(1+rate_sens*M36)*(1-public_share*funding_cut*IF(Drivers!M$3&lt;funding_months,$F$32,0))</f>
        <v>14929.682496171559</v>
      </c>
      <c r="N37">
        <f>Drivers!N$11*(1+rate_sens*N36)*(1-public_share*funding_cut*IF(Drivers!N$3&lt;funding_months,$F$32,0))</f>
        <v>14994.56967240121</v>
      </c>
      <c r="O37">
        <f>Drivers!O$11*(1+rate_sens*O36)*(1-public_share*funding_cut*IF(Drivers!O$3&lt;funding_months,$F$32,0))</f>
        <v>14821.93586138003</v>
      </c>
      <c r="P37">
        <f>Drivers!P$11*(1+rate_sens*P36)*(1-public_share*funding_cut*IF(Drivers!P$3&lt;funding_months,$F$32,0))</f>
        <v>14537.11942898863</v>
      </c>
      <c r="Q37">
        <f>Drivers!Q$11*(1+rate_sens*Q36)*(1-public_share*funding_cut*IF(Drivers!Q$3&lt;funding_months,$F$32,0))</f>
        <v>14133.836060907181</v>
      </c>
      <c r="R37">
        <f>Drivers!R$11*(1+rate_sens*R36)*(1-public_share*funding_cut*IF(Drivers!R$3&lt;funding_months,$F$32,0))</f>
        <v>13195.84234983408</v>
      </c>
      <c r="S37">
        <f>Drivers!S$11*(1+rate_sens*S36)*(1-public_share*funding_cut*IF(Drivers!S$3&lt;funding_months,$F$32,0))</f>
        <v>12966.21480928948</v>
      </c>
      <c r="T37">
        <f>Drivers!T$11*(1+rate_sens*T36)*(1-public_share*funding_cut*IF(Drivers!T$3&lt;funding_months,$F$32,0))</f>
        <v>13436.168446244959</v>
      </c>
      <c r="U37">
        <f>Drivers!U$11*(1+rate_sens*U36)*(1-public_share*funding_cut*IF(Drivers!U$3&lt;funding_months,$F$32,0))</f>
        <v>13599.97377417323</v>
      </c>
      <c r="V37">
        <f>Drivers!V$11*(1+rate_sens*V36)*(1-public_share*funding_cut*IF(Drivers!V$3&lt;funding_months,$F$32,0))</f>
        <v>14036.722746885191</v>
      </c>
      <c r="W37">
        <f>Drivers!W$11*(1+rate_sens*W36)*(1-public_share*funding_cut*IF(Drivers!W$3&lt;funding_months,$F$32,0))</f>
        <v>14406.692725561879</v>
      </c>
      <c r="X37">
        <f>Drivers!X$11*(1+rate_sens*X36)*(1-public_share*funding_cut*IF(Drivers!X$3&lt;funding_months,$F$32,0))</f>
        <v>14457.706571216961</v>
      </c>
      <c r="Y37">
        <f>Drivers!Y$11*(1+rate_sens*Y36)*(1-public_share*funding_cut*IF(Drivers!Y$3&lt;funding_months,$F$32,0))</f>
        <v>14929.682496171559</v>
      </c>
      <c r="Z37">
        <f>Drivers!Z$11*(1+rate_sens*Z36)*(1-public_share*funding_cut*IF(Drivers!Z$3&lt;funding_months,$F$32,0))</f>
        <v>14994.56967240121</v>
      </c>
      <c r="AA37">
        <f>SUM(C37:N37)</f>
        <v>169516.46494305439</v>
      </c>
      <c r="AB37">
        <f>SUM(C37:Z37)</f>
        <v>339032.92988610885</v>
      </c>
    </row>
    <row r="38" spans="2:28" x14ac:dyDescent="0.25">
      <c r="B38" t="s">
        <v>76</v>
      </c>
      <c r="C38">
        <f>SUMPRODUCT((Drivers!$C$3:$Z$3&lt;=Drivers!C$3)*(Drivers!C$3-Drivers!$C$3:$Z$3&gt;=start_delay)*(Drivers!C$3-Drivers!$C$3:$Z$3&lt;start_delay+duration)*$C$37:$Z$37)/duration</f>
        <v>0</v>
      </c>
      <c r="D38">
        <f>SUMPRODUCT((Drivers!$C$3:$Z$3&lt;=Drivers!D$3)*(Drivers!D$3-Drivers!$C$3:$Z$3&gt;=start_delay)*(Drivers!D$3-Drivers!$C$3:$Z$3&lt;start_delay+duration)*$C$37:$Z$37)/duration</f>
        <v>0</v>
      </c>
      <c r="E38">
        <f>SUMPRODUCT((Drivers!$C$3:$Z$3&lt;=Drivers!E$3)*(Drivers!E$3-Drivers!$C$3:$Z$3&gt;=start_delay)*(Drivers!E$3-Drivers!$C$3:$Z$3&lt;start_delay+duration)*$C$37:$Z$37)/duration</f>
        <v>1235.1613217816691</v>
      </c>
      <c r="F38">
        <f>SUMPRODUCT((Drivers!$C$3:$Z$3&lt;=Drivers!F$3)*(Drivers!F$3-Drivers!$C$3:$Z$3&gt;=start_delay)*(Drivers!F$3-Drivers!$C$3:$Z$3&lt;start_delay+duration)*$C$37:$Z$37)/duration</f>
        <v>2446.5879408640553</v>
      </c>
      <c r="G38">
        <f>SUMPRODUCT((Drivers!$C$3:$Z$3&lt;=Drivers!G$3)*(Drivers!G$3-Drivers!$C$3:$Z$3&gt;=start_delay)*(Drivers!G$3-Drivers!$C$3:$Z$3&lt;start_delay+duration)*$C$37:$Z$37)/duration</f>
        <v>3624.4076126063205</v>
      </c>
      <c r="H38">
        <f>SUMPRODUCT((Drivers!$C$3:$Z$3&lt;=Drivers!H$3)*(Drivers!H$3-Drivers!$C$3:$Z$3&gt;=start_delay)*(Drivers!H$3-Drivers!$C$3:$Z$3&lt;start_delay+duration)*$C$37:$Z$37)/duration</f>
        <v>4724.0611417591599</v>
      </c>
      <c r="I38">
        <f>SUMPRODUCT((Drivers!$C$3:$Z$3&lt;=Drivers!I$3)*(Drivers!I$3-Drivers!$C$3:$Z$3&gt;=start_delay)*(Drivers!I$3-Drivers!$C$3:$Z$3&lt;start_delay+duration)*$C$37:$Z$37)/duration</f>
        <v>5804.5790425332843</v>
      </c>
      <c r="J38">
        <f>SUMPRODUCT((Drivers!$C$3:$Z$3&lt;=Drivers!J$3)*(Drivers!J$3-Drivers!$C$3:$Z$3&gt;=start_delay)*(Drivers!J$3-Drivers!$C$3:$Z$3&lt;start_delay+duration)*$C$37:$Z$37)/duration</f>
        <v>6924.2597463870306</v>
      </c>
      <c r="K38">
        <f>SUMPRODUCT((Drivers!$C$3:$Z$3&lt;=Drivers!K$3)*(Drivers!K$3-Drivers!$C$3:$Z$3&gt;=start_delay)*(Drivers!K$3-Drivers!$C$3:$Z$3&lt;start_delay+duration)*$C$37:$Z$37)/duration</f>
        <v>8057.5908942347996</v>
      </c>
      <c r="L38">
        <f>SUMPRODUCT((Drivers!$C$3:$Z$3&lt;=Drivers!L$3)*(Drivers!L$3-Drivers!$C$3:$Z$3&gt;=start_delay)*(Drivers!L$3-Drivers!$C$3:$Z$3&lt;start_delay+duration)*$C$37:$Z$37)/duration</f>
        <v>9227.3177898085651</v>
      </c>
      <c r="M38">
        <f>SUMPRODUCT((Drivers!$C$3:$Z$3&lt;=Drivers!M$3)*(Drivers!M$3-Drivers!$C$3:$Z$3&gt;=start_delay)*(Drivers!M$3-Drivers!$C$3:$Z$3&lt;start_delay+duration)*$C$37:$Z$37)/duration</f>
        <v>10427.875516938722</v>
      </c>
      <c r="N38">
        <f>SUMPRODUCT((Drivers!$C$3:$Z$3&lt;=Drivers!N$3)*(Drivers!N$3-Drivers!$C$3:$Z$3&gt;=start_delay)*(Drivers!N$3-Drivers!$C$3:$Z$3&lt;start_delay+duration)*$C$37:$Z$37)/duration</f>
        <v>11632.684397873469</v>
      </c>
      <c r="O38">
        <f>SUMPRODUCT((Drivers!$C$3:$Z$3&lt;=Drivers!O$3)*(Drivers!O$3-Drivers!$C$3:$Z$3&gt;=start_delay)*(Drivers!O$3-Drivers!$C$3:$Z$3&lt;start_delay+duration)*$C$37:$Z$37)/duration</f>
        <v>12876.824605887765</v>
      </c>
      <c r="P38">
        <f>SUMPRODUCT((Drivers!$C$3:$Z$3&lt;=Drivers!P$3)*(Drivers!P$3-Drivers!$C$3:$Z$3&gt;=start_delay)*(Drivers!P$3-Drivers!$C$3:$Z$3&lt;start_delay+duration)*$C$37:$Z$37)/duration</f>
        <v>14126.372078587867</v>
      </c>
      <c r="Q38">
        <f>SUMPRODUCT((Drivers!$C$3:$Z$3&lt;=Drivers!Q$3)*(Drivers!Q$3-Drivers!$C$3:$Z$3&gt;=start_delay)*(Drivers!Q$3-Drivers!$C$3:$Z$3&lt;start_delay+duration)*$C$37:$Z$37)/duration</f>
        <v>14126.372078587867</v>
      </c>
      <c r="R38">
        <f>SUMPRODUCT((Drivers!$C$3:$Z$3&lt;=Drivers!R$3)*(Drivers!R$3-Drivers!$C$3:$Z$3&gt;=start_delay)*(Drivers!R$3-Drivers!$C$3:$Z$3&lt;start_delay+duration)*$C$37:$Z$37)/duration</f>
        <v>14126.372078587867</v>
      </c>
      <c r="S38">
        <f>SUMPRODUCT((Drivers!$C$3:$Z$3&lt;=Drivers!S$3)*(Drivers!S$3-Drivers!$C$3:$Z$3&gt;=start_delay)*(Drivers!S$3-Drivers!$C$3:$Z$3&lt;start_delay+duration)*$C$37:$Z$37)/duration</f>
        <v>14126.372078587867</v>
      </c>
      <c r="T38">
        <f>SUMPRODUCT((Drivers!$C$3:$Z$3&lt;=Drivers!T$3)*(Drivers!T$3-Drivers!$C$3:$Z$3&gt;=start_delay)*(Drivers!T$3-Drivers!$C$3:$Z$3&lt;start_delay+duration)*$C$37:$Z$37)/duration</f>
        <v>14126.372078587863</v>
      </c>
      <c r="U38">
        <f>SUMPRODUCT((Drivers!$C$3:$Z$3&lt;=Drivers!U$3)*(Drivers!U$3-Drivers!$C$3:$Z$3&gt;=start_delay)*(Drivers!U$3-Drivers!$C$3:$Z$3&lt;start_delay+duration)*$C$37:$Z$37)/duration</f>
        <v>14126.372078587867</v>
      </c>
      <c r="V38">
        <f>SUMPRODUCT((Drivers!$C$3:$Z$3&lt;=Drivers!V$3)*(Drivers!V$3-Drivers!$C$3:$Z$3&gt;=start_delay)*(Drivers!V$3-Drivers!$C$3:$Z$3&lt;start_delay+duration)*$C$37:$Z$37)/duration</f>
        <v>14126.372078587867</v>
      </c>
      <c r="W38">
        <f>SUMPRODUCT((Drivers!$C$3:$Z$3&lt;=Drivers!W$3)*(Drivers!W$3-Drivers!$C$3:$Z$3&gt;=start_delay)*(Drivers!W$3-Drivers!$C$3:$Z$3&lt;start_delay+duration)*$C$37:$Z$37)/duration</f>
        <v>14126.372078587869</v>
      </c>
      <c r="X38">
        <f>SUMPRODUCT((Drivers!$C$3:$Z$3&lt;=Drivers!X$3)*(Drivers!X$3-Drivers!$C$3:$Z$3&gt;=start_delay)*(Drivers!X$3-Drivers!$C$3:$Z$3&lt;start_delay+duration)*$C$37:$Z$37)/duration</f>
        <v>14126.372078587867</v>
      </c>
      <c r="Y38">
        <f>SUMPRODUCT((Drivers!$C$3:$Z$3&lt;=Drivers!Y$3)*(Drivers!Y$3-Drivers!$C$3:$Z$3&gt;=start_delay)*(Drivers!Y$3-Drivers!$C$3:$Z$3&lt;start_delay+duration)*$C$37:$Z$37)/duration</f>
        <v>14126.372078587867</v>
      </c>
      <c r="Z38">
        <f>SUMPRODUCT((Drivers!$C$3:$Z$3&lt;=Drivers!Z$3)*(Drivers!Z$3-Drivers!$C$3:$Z$3&gt;=start_delay)*(Drivers!Z$3-Drivers!$C$3:$Z$3&lt;start_delay+duration)*$C$37:$Z$37)/duration</f>
        <v>14126.372078587867</v>
      </c>
    </row>
    <row r="39" spans="2:28" x14ac:dyDescent="0.25">
      <c r="B39" t="s">
        <v>77</v>
      </c>
      <c r="C39">
        <f>Drivers!C$8+Drivers!C$9+C38</f>
        <v>15418.571428571429</v>
      </c>
      <c r="D39">
        <f>Drivers!D$8+Drivers!D$9+D38</f>
        <v>17231.071428571428</v>
      </c>
      <c r="E39">
        <f>Drivers!E$8+Drivers!E$9+E38</f>
        <v>20521.788305908656</v>
      </c>
      <c r="F39">
        <f>Drivers!F$8+Drivers!F$9+F38</f>
        <v>23933.214924991044</v>
      </c>
      <c r="G39">
        <f>Drivers!G$8+Drivers!G$9+G38</f>
        <v>24023.534596733309</v>
      </c>
      <c r="H39">
        <f>Drivers!H$8+Drivers!H$9+H38</f>
        <v>25123.18812588615</v>
      </c>
      <c r="I39">
        <f>Drivers!I$8+Drivers!I$9+I38</f>
        <v>24003.706026660275</v>
      </c>
      <c r="J39">
        <f>Drivers!J$8+Drivers!J$9+J38</f>
        <v>22680.529587656874</v>
      </c>
      <c r="K39">
        <f>Drivers!K$8+Drivers!K$9+K38</f>
        <v>22313.860735504648</v>
      </c>
      <c r="L39">
        <f>Drivers!L$8+Drivers!L$9+L38</f>
        <v>23483.587631078412</v>
      </c>
      <c r="M39">
        <f>Drivers!M$8+Drivers!M$9+M38</f>
        <v>21044.145358208567</v>
      </c>
      <c r="N39">
        <f>Drivers!N$8+Drivers!N$9+N38</f>
        <v>20193.398683587755</v>
      </c>
      <c r="O39">
        <f>Drivers!O$8+Drivers!O$9+O38</f>
        <v>19525.038891602053</v>
      </c>
      <c r="P39">
        <f>Drivers!P$8+Drivers!P$9+P38</f>
        <v>20774.586364302151</v>
      </c>
      <c r="Q39">
        <f>Drivers!Q$8+Drivers!Q$9+Q38</f>
        <v>18138.872078587869</v>
      </c>
      <c r="R39">
        <f>Drivers!R$8+Drivers!R$9+R38</f>
        <v>18138.872078587869</v>
      </c>
      <c r="S39">
        <f>Drivers!S$8+Drivers!S$9+S38</f>
        <v>18138.872078587869</v>
      </c>
      <c r="T39">
        <f>Drivers!T$8+Drivers!T$9+T38</f>
        <v>16326.372078587863</v>
      </c>
      <c r="U39">
        <f>Drivers!U$8+Drivers!U$9+U38</f>
        <v>14126.372078587867</v>
      </c>
      <c r="V39">
        <f>Drivers!V$8+Drivers!V$9+V38</f>
        <v>14126.372078587867</v>
      </c>
      <c r="W39">
        <f>Drivers!W$8+Drivers!W$9+W38</f>
        <v>14126.372078587869</v>
      </c>
      <c r="X39">
        <f>Drivers!X$8+Drivers!X$9+X38</f>
        <v>14126.372078587867</v>
      </c>
      <c r="Y39">
        <f>Drivers!Y$8+Drivers!Y$9+Y38</f>
        <v>14126.372078587867</v>
      </c>
      <c r="Z39">
        <f>Drivers!Z$8+Drivers!Z$9+Z38</f>
        <v>14126.372078587867</v>
      </c>
    </row>
    <row r="40" spans="2:28" x14ac:dyDescent="0.25">
      <c r="B40" t="s">
        <v>78</v>
      </c>
      <c r="C40">
        <f>(Drivers!C$8+C38*fixed_share_new)/C39</f>
        <v>0.46893820068562958</v>
      </c>
      <c r="D40">
        <f>(Drivers!D$8+D38*fixed_share_new)/D39</f>
        <v>0.52479946939706101</v>
      </c>
      <c r="E40">
        <f>(Drivers!E$8+E38*fixed_share_new)/E39</f>
        <v>0.57692386818320585</v>
      </c>
      <c r="F40">
        <f>(Drivers!F$8+F38*fixed_share_new)/F39</f>
        <v>0.52505965046130698</v>
      </c>
      <c r="G40">
        <f>(Drivers!G$8+G38*fixed_share_new)/G39</f>
        <v>0.50723415477893363</v>
      </c>
      <c r="H40">
        <f>(Drivers!H$8+H38*fixed_share_new)/H39</f>
        <v>0.51129455860073536</v>
      </c>
      <c r="I40">
        <f>(Drivers!I$8+I38*fixed_share_new)/I39</f>
        <v>0.47049651880376731</v>
      </c>
      <c r="J40">
        <f>(Drivers!J$8+J38*fixed_share_new)/J39</f>
        <v>0.41985842378963406</v>
      </c>
      <c r="K40">
        <f>(Drivers!K$8+K38*fixed_share_new)/K39</f>
        <v>0.39000916046093709</v>
      </c>
      <c r="L40">
        <f>(Drivers!L$8+L38*fixed_share_new)/L39</f>
        <v>0.40046888819469639</v>
      </c>
      <c r="M40">
        <f>(Drivers!M$8+M38*fixed_share_new)/M39</f>
        <v>0.48112102883614966</v>
      </c>
      <c r="N40">
        <f>(Drivers!N$8+N38*fixed_share_new)/N39</f>
        <v>0.43539528815770345</v>
      </c>
      <c r="O40">
        <f>(Drivers!O$8+O38*fixed_share_new)/O39</f>
        <v>0.48853140915562121</v>
      </c>
      <c r="P40">
        <f>(Drivers!P$8+P38*fixed_share_new)/P39</f>
        <v>0.49523600935956918</v>
      </c>
      <c r="Q40">
        <f>(Drivers!Q$8+Q38*fixed_share_new)/Q39</f>
        <v>0.56719751937043683</v>
      </c>
      <c r="R40">
        <f>(Drivers!R$8+R38*fixed_share_new)/R39</f>
        <v>0.56719751937043683</v>
      </c>
      <c r="S40">
        <f>(Drivers!S$8+S38*fixed_share_new)/S39</f>
        <v>0.56719751937043683</v>
      </c>
      <c r="T40">
        <f>(Drivers!T$8+T38*fixed_share_new)/T39</f>
        <v>0.51914921492379873</v>
      </c>
      <c r="U40">
        <f>(Drivers!U$8+U38*fixed_share_new)/U39</f>
        <v>0.6</v>
      </c>
      <c r="V40">
        <f>(Drivers!V$8+V38*fixed_share_new)/V39</f>
        <v>0.6</v>
      </c>
      <c r="W40">
        <f>(Drivers!W$8+W38*fixed_share_new)/W39</f>
        <v>0.6</v>
      </c>
      <c r="X40">
        <f>(Drivers!X$8+X38*fixed_share_new)/X39</f>
        <v>0.6</v>
      </c>
      <c r="Y40">
        <f>(Drivers!Y$8+Y38*fixed_share_new)/Y39</f>
        <v>0.6</v>
      </c>
      <c r="Z40">
        <f>(Drivers!Z$8+Z38*fixed_share_new)/Z39</f>
        <v>0.6</v>
      </c>
    </row>
    <row r="41" spans="2:28" x14ac:dyDescent="0.25">
      <c r="B41" t="s">
        <v>79</v>
      </c>
      <c r="C41">
        <f>(Drivers!C$10+C38*new_margin)/C39</f>
        <v>8.7391943852497003E-2</v>
      </c>
      <c r="D41">
        <f>(Drivers!D$10+D38*new_margin)/D39</f>
        <v>8.5562522022094661E-2</v>
      </c>
      <c r="E41">
        <f>(Drivers!E$10+E38*new_margin)/E39</f>
        <v>8.8277372889636996E-2</v>
      </c>
      <c r="F41">
        <f>(Drivers!F$10+F38*new_margin)/F39</f>
        <v>8.8522915162058957E-2</v>
      </c>
      <c r="G41">
        <f>(Drivers!G$10+G38*new_margin)/G39</f>
        <v>8.7170425167238608E-2</v>
      </c>
      <c r="H41">
        <f>(Drivers!H$10+H38*new_margin)/H39</f>
        <v>8.7294276962450928E-2</v>
      </c>
      <c r="I41">
        <f>(Drivers!I$10+I38*new_margin)/I39</f>
        <v>8.6709825191111242E-2</v>
      </c>
      <c r="J41">
        <f>(Drivers!J$10+J38*new_margin)/J39</f>
        <v>8.5440804857848829E-2</v>
      </c>
      <c r="K41">
        <f>(Drivers!K$10+K38*new_margin)/K39</f>
        <v>8.6710342455410983E-2</v>
      </c>
      <c r="L41">
        <f>(Drivers!L$10+L38*new_margin)/L39</f>
        <v>8.6874201613883026E-2</v>
      </c>
      <c r="M41">
        <f>(Drivers!M$10+M38*new_margin)/M39</f>
        <v>8.8241555563907642E-2</v>
      </c>
      <c r="N41">
        <f>(Drivers!N$10+N38*new_margin)/N39</f>
        <v>8.6131603567453932E-2</v>
      </c>
      <c r="O41">
        <f>(Drivers!O$10+O38*new_margin)/O39</f>
        <v>8.7468452088470275E-2</v>
      </c>
      <c r="P41">
        <f>(Drivers!P$10+P38*new_margin)/P39</f>
        <v>8.762071934613791E-2</v>
      </c>
      <c r="Q41">
        <f>(Drivers!Q$10+Q38*new_margin)/Q39</f>
        <v>8.8001529541476192E-2</v>
      </c>
      <c r="R41">
        <f>(Drivers!R$10+R38*new_margin)/R39</f>
        <v>8.8001529541476192E-2</v>
      </c>
      <c r="S41">
        <f>(Drivers!S$10+S38*new_margin)/S39</f>
        <v>8.8001529541476192E-2</v>
      </c>
      <c r="T41">
        <f>(Drivers!T$10+T38*new_margin)/T39</f>
        <v>0.09</v>
      </c>
      <c r="U41">
        <f>(Drivers!U$10+U38*new_margin)/U39</f>
        <v>0.09</v>
      </c>
      <c r="V41">
        <f>(Drivers!V$10+V38*new_margin)/V39</f>
        <v>0.09</v>
      </c>
      <c r="W41">
        <f>(Drivers!W$10+W38*new_margin)/W39</f>
        <v>0.09</v>
      </c>
      <c r="X41">
        <f>(Drivers!X$10+X38*new_margin)/X39</f>
        <v>0.09</v>
      </c>
      <c r="Y41">
        <f>(Drivers!Y$10+Y38*new_margin)/Y39</f>
        <v>0.09</v>
      </c>
      <c r="Z41">
        <f>(Drivers!Z$10+Z38*new_margin)/Z39</f>
        <v>0.09</v>
      </c>
    </row>
    <row r="42" spans="2:28" x14ac:dyDescent="0.25">
      <c r="B42" t="s">
        <v>80</v>
      </c>
      <c r="C42">
        <f>C39+0</f>
        <v>15418.571428571429</v>
      </c>
      <c r="D42">
        <f t="shared" ref="D42:Z42" si="11">D39+C44</f>
        <v>17231.071428571428</v>
      </c>
      <c r="E42">
        <f t="shared" si="11"/>
        <v>20521.788305908656</v>
      </c>
      <c r="F42">
        <f t="shared" si="11"/>
        <v>23933.214924991044</v>
      </c>
      <c r="G42">
        <f t="shared" si="11"/>
        <v>24023.534596733309</v>
      </c>
      <c r="H42">
        <f t="shared" si="11"/>
        <v>25123.18812588615</v>
      </c>
      <c r="I42">
        <f t="shared" si="11"/>
        <v>24003.706026660275</v>
      </c>
      <c r="J42">
        <f t="shared" si="11"/>
        <v>22680.529587656874</v>
      </c>
      <c r="K42">
        <f t="shared" si="11"/>
        <v>22313.860735504648</v>
      </c>
      <c r="L42">
        <f t="shared" si="11"/>
        <v>23483.587631078412</v>
      </c>
      <c r="M42">
        <f t="shared" si="11"/>
        <v>21044.145358208567</v>
      </c>
      <c r="N42">
        <f t="shared" si="11"/>
        <v>20193.398683587755</v>
      </c>
      <c r="O42">
        <f t="shared" si="11"/>
        <v>19525.038891602053</v>
      </c>
      <c r="P42">
        <f t="shared" si="11"/>
        <v>20774.586364302151</v>
      </c>
      <c r="Q42">
        <f t="shared" si="11"/>
        <v>18138.872078587869</v>
      </c>
      <c r="R42">
        <f t="shared" si="11"/>
        <v>18138.872078587869</v>
      </c>
      <c r="S42">
        <f t="shared" si="11"/>
        <v>18138.872078587869</v>
      </c>
      <c r="T42">
        <f t="shared" si="11"/>
        <v>16326.372078587863</v>
      </c>
      <c r="U42">
        <f t="shared" si="11"/>
        <v>14126.372078587867</v>
      </c>
      <c r="V42">
        <f t="shared" si="11"/>
        <v>14126.372078587867</v>
      </c>
      <c r="W42">
        <f t="shared" si="11"/>
        <v>14126.372078587869</v>
      </c>
      <c r="X42">
        <f t="shared" si="11"/>
        <v>14126.372078587867</v>
      </c>
      <c r="Y42">
        <f t="shared" si="11"/>
        <v>14126.372078587867</v>
      </c>
      <c r="Z42">
        <f t="shared" si="11"/>
        <v>14126.372078587867</v>
      </c>
    </row>
    <row r="43" spans="2:28" x14ac:dyDescent="0.25">
      <c r="B43" t="s">
        <v>81</v>
      </c>
      <c r="C43">
        <f t="shared" ref="C43:Z43" si="12">C42*MIN(C35,1)</f>
        <v>15418.571428571429</v>
      </c>
      <c r="D43">
        <f t="shared" si="12"/>
        <v>17231.071428571428</v>
      </c>
      <c r="E43">
        <f t="shared" si="12"/>
        <v>20521.788305908656</v>
      </c>
      <c r="F43">
        <f t="shared" si="12"/>
        <v>23933.214924991044</v>
      </c>
      <c r="G43">
        <f t="shared" si="12"/>
        <v>24023.534596733309</v>
      </c>
      <c r="H43">
        <f t="shared" si="12"/>
        <v>25123.18812588615</v>
      </c>
      <c r="I43">
        <f t="shared" si="12"/>
        <v>24003.706026660275</v>
      </c>
      <c r="J43">
        <f t="shared" si="12"/>
        <v>22680.529587656874</v>
      </c>
      <c r="K43">
        <f t="shared" si="12"/>
        <v>22313.860735504648</v>
      </c>
      <c r="L43">
        <f t="shared" si="12"/>
        <v>23483.587631078412</v>
      </c>
      <c r="M43">
        <f t="shared" si="12"/>
        <v>21044.145358208567</v>
      </c>
      <c r="N43">
        <f t="shared" si="12"/>
        <v>20193.398683587755</v>
      </c>
      <c r="O43">
        <f t="shared" si="12"/>
        <v>19525.038891602053</v>
      </c>
      <c r="P43">
        <f t="shared" si="12"/>
        <v>20774.586364302151</v>
      </c>
      <c r="Q43">
        <f t="shared" si="12"/>
        <v>18138.872078587869</v>
      </c>
      <c r="R43">
        <f t="shared" si="12"/>
        <v>18138.872078587869</v>
      </c>
      <c r="S43">
        <f t="shared" si="12"/>
        <v>18138.872078587869</v>
      </c>
      <c r="T43">
        <f t="shared" si="12"/>
        <v>16326.372078587863</v>
      </c>
      <c r="U43">
        <f t="shared" si="12"/>
        <v>14126.372078587867</v>
      </c>
      <c r="V43">
        <f t="shared" si="12"/>
        <v>14126.372078587867</v>
      </c>
      <c r="W43">
        <f t="shared" si="12"/>
        <v>14126.372078587869</v>
      </c>
      <c r="X43">
        <f t="shared" si="12"/>
        <v>14126.372078587867</v>
      </c>
      <c r="Y43">
        <f t="shared" si="12"/>
        <v>14126.372078587867</v>
      </c>
      <c r="Z43">
        <f t="shared" si="12"/>
        <v>14126.372078587867</v>
      </c>
    </row>
    <row r="44" spans="2:28" x14ac:dyDescent="0.25">
      <c r="B44" t="s">
        <v>82</v>
      </c>
      <c r="C44">
        <f t="shared" ref="C44:Z44" si="13">C42-C43</f>
        <v>0</v>
      </c>
      <c r="D44">
        <f t="shared" si="13"/>
        <v>0</v>
      </c>
      <c r="E44">
        <f t="shared" si="13"/>
        <v>0</v>
      </c>
      <c r="F44">
        <f t="shared" si="13"/>
        <v>0</v>
      </c>
      <c r="G44">
        <f t="shared" si="13"/>
        <v>0</v>
      </c>
      <c r="H44">
        <f t="shared" si="13"/>
        <v>0</v>
      </c>
      <c r="I44">
        <f t="shared" si="13"/>
        <v>0</v>
      </c>
      <c r="J44">
        <f t="shared" si="13"/>
        <v>0</v>
      </c>
      <c r="K44">
        <f t="shared" si="13"/>
        <v>0</v>
      </c>
      <c r="L44">
        <f t="shared" si="13"/>
        <v>0</v>
      </c>
      <c r="M44">
        <f t="shared" si="13"/>
        <v>0</v>
      </c>
      <c r="N44">
        <f t="shared" si="13"/>
        <v>0</v>
      </c>
      <c r="O44">
        <f t="shared" si="13"/>
        <v>0</v>
      </c>
      <c r="P44">
        <f t="shared" si="13"/>
        <v>0</v>
      </c>
      <c r="Q44">
        <f t="shared" si="13"/>
        <v>0</v>
      </c>
      <c r="R44">
        <f t="shared" si="13"/>
        <v>0</v>
      </c>
      <c r="S44">
        <f t="shared" si="13"/>
        <v>0</v>
      </c>
      <c r="T44">
        <f t="shared" si="13"/>
        <v>0</v>
      </c>
      <c r="U44">
        <f t="shared" si="13"/>
        <v>0</v>
      </c>
      <c r="V44">
        <f t="shared" si="13"/>
        <v>0</v>
      </c>
      <c r="W44">
        <f t="shared" si="13"/>
        <v>0</v>
      </c>
      <c r="X44">
        <f t="shared" si="13"/>
        <v>0</v>
      </c>
      <c r="Y44">
        <f t="shared" si="13"/>
        <v>0</v>
      </c>
      <c r="Z44">
        <f t="shared" si="13"/>
        <v>0</v>
      </c>
    </row>
    <row r="45" spans="2:28" x14ac:dyDescent="0.25">
      <c r="B45" t="s">
        <v>83</v>
      </c>
      <c r="C45">
        <f>$D$32*IF($H$32=0,Drivers!C$12,Drivers!C$13)</f>
        <v>0</v>
      </c>
      <c r="D45">
        <f>$D$32*IF($H$32=0,Drivers!D$12,Drivers!D$13)</f>
        <v>0</v>
      </c>
      <c r="E45">
        <f>$D$32*IF($H$32=0,Drivers!E$12,Drivers!E$13)</f>
        <v>0</v>
      </c>
      <c r="F45">
        <f>$D$32*IF($H$32=0,Drivers!F$12,Drivers!F$13)</f>
        <v>0</v>
      </c>
      <c r="G45">
        <f>$D$32*IF($H$32=0,Drivers!G$12,Drivers!G$13)</f>
        <v>0</v>
      </c>
      <c r="H45">
        <f>$D$32*IF($H$32=0,Drivers!H$12,Drivers!H$13)</f>
        <v>0</v>
      </c>
      <c r="I45">
        <f>$D$32*IF($H$32=0,Drivers!I$12,Drivers!I$13)</f>
        <v>0</v>
      </c>
      <c r="J45">
        <f>$D$32*IF($H$32=0,Drivers!J$12,Drivers!J$13)</f>
        <v>0</v>
      </c>
      <c r="K45">
        <f>$D$32*IF($H$32=0,Drivers!K$12,Drivers!K$13)</f>
        <v>0</v>
      </c>
      <c r="L45">
        <f>$D$32*IF($H$32=0,Drivers!L$12,Drivers!L$13)</f>
        <v>0</v>
      </c>
      <c r="M45">
        <f>$D$32*IF($H$32=0,Drivers!M$12,Drivers!M$13)</f>
        <v>0</v>
      </c>
      <c r="N45">
        <f>$D$32*IF($H$32=0,Drivers!N$12,Drivers!N$13)</f>
        <v>0</v>
      </c>
      <c r="O45">
        <f>$D$32*IF($H$32=0,Drivers!O$12,Drivers!O$13)</f>
        <v>0</v>
      </c>
      <c r="P45">
        <f>$D$32*IF($H$32=0,Drivers!P$12,Drivers!P$13)</f>
        <v>0</v>
      </c>
      <c r="Q45">
        <f>$D$32*IF($H$32=0,Drivers!Q$12,Drivers!Q$13)</f>
        <v>0</v>
      </c>
      <c r="R45">
        <f>$D$32*IF($H$32=0,Drivers!R$12,Drivers!R$13)</f>
        <v>0</v>
      </c>
      <c r="S45">
        <f>$D$32*IF($H$32=0,Drivers!S$12,Drivers!S$13)</f>
        <v>0</v>
      </c>
      <c r="T45">
        <f>$D$32*IF($H$32=0,Drivers!T$12,Drivers!T$13)</f>
        <v>0</v>
      </c>
      <c r="U45">
        <f>$D$32*IF($H$32=0,Drivers!U$12,Drivers!U$13)</f>
        <v>0</v>
      </c>
      <c r="V45">
        <f>$D$32*IF($H$32=0,Drivers!V$12,Drivers!V$13)</f>
        <v>0</v>
      </c>
      <c r="W45">
        <f>$D$32*IF($H$32=0,Drivers!W$12,Drivers!W$13)</f>
        <v>0</v>
      </c>
      <c r="X45">
        <f>$D$32*IF($H$32=0,Drivers!X$12,Drivers!X$13)</f>
        <v>0</v>
      </c>
      <c r="Y45">
        <f>$D$32*IF($H$32=0,Drivers!Y$12,Drivers!Y$13)</f>
        <v>0</v>
      </c>
      <c r="Z45">
        <f>$D$32*IF($H$32=0,Drivers!Z$12,Drivers!Z$13)</f>
        <v>0</v>
      </c>
    </row>
    <row r="46" spans="2:28" x14ac:dyDescent="0.25">
      <c r="B46" t="s">
        <v>84</v>
      </c>
      <c r="C46">
        <f t="shared" ref="C46:Z46" si="14">C43*(1-C41)</f>
        <v>14071.112499999999</v>
      </c>
      <c r="D46">
        <f t="shared" si="14"/>
        <v>15756.737499999997</v>
      </c>
      <c r="E46">
        <f t="shared" si="14"/>
        <v>18710.178747265767</v>
      </c>
      <c r="F46">
        <f t="shared" si="14"/>
        <v>21814.576970630736</v>
      </c>
      <c r="G46">
        <f t="shared" si="14"/>
        <v>21929.3928719162</v>
      </c>
      <c r="H46">
        <f t="shared" si="14"/>
        <v>22930.077583445287</v>
      </c>
      <c r="I46">
        <f t="shared" si="14"/>
        <v>21922.348873149738</v>
      </c>
      <c r="J46">
        <f t="shared" si="14"/>
        <v>20742.686885085219</v>
      </c>
      <c r="K46">
        <f t="shared" si="14"/>
        <v>20379.01822962669</v>
      </c>
      <c r="L46">
        <f t="shared" si="14"/>
        <v>21443.469704598814</v>
      </c>
      <c r="M46">
        <f t="shared" si="14"/>
        <v>19187.177236287254</v>
      </c>
      <c r="N46">
        <f t="shared" si="14"/>
        <v>18454.108873493427</v>
      </c>
      <c r="O46">
        <f t="shared" si="14"/>
        <v>17817.213962786438</v>
      </c>
      <c r="P46">
        <f t="shared" si="14"/>
        <v>18954.302162943528</v>
      </c>
      <c r="Q46">
        <f t="shared" si="14"/>
        <v>16542.623591514959</v>
      </c>
      <c r="R46">
        <f t="shared" si="14"/>
        <v>16542.623591514959</v>
      </c>
      <c r="S46">
        <f t="shared" si="14"/>
        <v>16542.623591514959</v>
      </c>
      <c r="T46">
        <f t="shared" si="14"/>
        <v>14856.998591514955</v>
      </c>
      <c r="U46">
        <f t="shared" si="14"/>
        <v>12854.998591514959</v>
      </c>
      <c r="V46">
        <f t="shared" si="14"/>
        <v>12854.998591514959</v>
      </c>
      <c r="W46">
        <f t="shared" si="14"/>
        <v>12854.998591514961</v>
      </c>
      <c r="X46">
        <f t="shared" si="14"/>
        <v>12854.998591514959</v>
      </c>
      <c r="Y46">
        <f t="shared" si="14"/>
        <v>12854.998591514959</v>
      </c>
      <c r="Z46">
        <f t="shared" si="14"/>
        <v>12854.998591514959</v>
      </c>
    </row>
    <row r="47" spans="2:28" x14ac:dyDescent="0.25">
      <c r="B47" t="s">
        <v>85</v>
      </c>
      <c r="C47">
        <f t="shared" ref="C47:Z47" si="15">C46*material_share*(EXP(C45)-1)</f>
        <v>0</v>
      </c>
      <c r="D47">
        <f t="shared" si="15"/>
        <v>0</v>
      </c>
      <c r="E47">
        <f t="shared" si="15"/>
        <v>0</v>
      </c>
      <c r="F47">
        <f t="shared" si="15"/>
        <v>0</v>
      </c>
      <c r="G47">
        <f t="shared" si="15"/>
        <v>0</v>
      </c>
      <c r="H47">
        <f t="shared" si="15"/>
        <v>0</v>
      </c>
      <c r="I47">
        <f t="shared" si="15"/>
        <v>0</v>
      </c>
      <c r="J47">
        <f t="shared" si="15"/>
        <v>0</v>
      </c>
      <c r="K47">
        <f t="shared" si="15"/>
        <v>0</v>
      </c>
      <c r="L47">
        <f t="shared" si="15"/>
        <v>0</v>
      </c>
      <c r="M47">
        <f t="shared" si="15"/>
        <v>0</v>
      </c>
      <c r="N47">
        <f t="shared" si="15"/>
        <v>0</v>
      </c>
      <c r="O47">
        <f t="shared" si="15"/>
        <v>0</v>
      </c>
      <c r="P47">
        <f t="shared" si="15"/>
        <v>0</v>
      </c>
      <c r="Q47">
        <f t="shared" si="15"/>
        <v>0</v>
      </c>
      <c r="R47">
        <f t="shared" si="15"/>
        <v>0</v>
      </c>
      <c r="S47">
        <f t="shared" si="15"/>
        <v>0</v>
      </c>
      <c r="T47">
        <f t="shared" si="15"/>
        <v>0</v>
      </c>
      <c r="U47">
        <f t="shared" si="15"/>
        <v>0</v>
      </c>
      <c r="V47">
        <f t="shared" si="15"/>
        <v>0</v>
      </c>
      <c r="W47">
        <f t="shared" si="15"/>
        <v>0</v>
      </c>
      <c r="X47">
        <f t="shared" si="15"/>
        <v>0</v>
      </c>
      <c r="Y47">
        <f t="shared" si="15"/>
        <v>0</v>
      </c>
      <c r="Z47">
        <f t="shared" si="15"/>
        <v>0</v>
      </c>
    </row>
    <row r="48" spans="2:28" x14ac:dyDescent="0.25">
      <c r="B48" t="s">
        <v>86</v>
      </c>
      <c r="C48">
        <f t="shared" ref="C48:Z48" si="16">C47*(1-C40)*pass_through</f>
        <v>0</v>
      </c>
      <c r="D48">
        <f t="shared" si="16"/>
        <v>0</v>
      </c>
      <c r="E48">
        <f t="shared" si="16"/>
        <v>0</v>
      </c>
      <c r="F48">
        <f t="shared" si="16"/>
        <v>0</v>
      </c>
      <c r="G48">
        <f t="shared" si="16"/>
        <v>0</v>
      </c>
      <c r="H48">
        <f t="shared" si="16"/>
        <v>0</v>
      </c>
      <c r="I48">
        <f t="shared" si="16"/>
        <v>0</v>
      </c>
      <c r="J48">
        <f t="shared" si="16"/>
        <v>0</v>
      </c>
      <c r="K48">
        <f t="shared" si="16"/>
        <v>0</v>
      </c>
      <c r="L48">
        <f t="shared" si="16"/>
        <v>0</v>
      </c>
      <c r="M48">
        <f t="shared" si="16"/>
        <v>0</v>
      </c>
      <c r="N48">
        <f t="shared" si="16"/>
        <v>0</v>
      </c>
      <c r="O48">
        <f t="shared" si="16"/>
        <v>0</v>
      </c>
      <c r="P48">
        <f t="shared" si="16"/>
        <v>0</v>
      </c>
      <c r="Q48">
        <f t="shared" si="16"/>
        <v>0</v>
      </c>
      <c r="R48">
        <f t="shared" si="16"/>
        <v>0</v>
      </c>
      <c r="S48">
        <f t="shared" si="16"/>
        <v>0</v>
      </c>
      <c r="T48">
        <f t="shared" si="16"/>
        <v>0</v>
      </c>
      <c r="U48">
        <f t="shared" si="16"/>
        <v>0</v>
      </c>
      <c r="V48">
        <f t="shared" si="16"/>
        <v>0</v>
      </c>
      <c r="W48">
        <f t="shared" si="16"/>
        <v>0</v>
      </c>
      <c r="X48">
        <f t="shared" si="16"/>
        <v>0</v>
      </c>
      <c r="Y48">
        <f t="shared" si="16"/>
        <v>0</v>
      </c>
      <c r="Z48">
        <f t="shared" si="16"/>
        <v>0</v>
      </c>
    </row>
    <row r="49" spans="1:28" x14ac:dyDescent="0.25">
      <c r="B49" t="s">
        <v>87</v>
      </c>
      <c r="C49">
        <f>$G$32*IF($G$32&gt;=0,diesel_p90,-diesel_p10)*MIN(1,(Drivers!C$3+1)/main_months)</f>
        <v>0</v>
      </c>
      <c r="D49">
        <f>$G$32*IF($G$32&gt;=0,diesel_p90,-diesel_p10)*MIN(1,(Drivers!D$3+1)/main_months)</f>
        <v>0</v>
      </c>
      <c r="E49">
        <f>$G$32*IF($G$32&gt;=0,diesel_p90,-diesel_p10)*MIN(1,(Drivers!E$3+1)/main_months)</f>
        <v>0</v>
      </c>
      <c r="F49">
        <f>$G$32*IF($G$32&gt;=0,diesel_p90,-diesel_p10)*MIN(1,(Drivers!F$3+1)/main_months)</f>
        <v>0</v>
      </c>
      <c r="G49">
        <f>$G$32*IF($G$32&gt;=0,diesel_p90,-diesel_p10)*MIN(1,(Drivers!G$3+1)/main_months)</f>
        <v>0</v>
      </c>
      <c r="H49">
        <f>$G$32*IF($G$32&gt;=0,diesel_p90,-diesel_p10)*MIN(1,(Drivers!H$3+1)/main_months)</f>
        <v>0</v>
      </c>
      <c r="I49">
        <f>$G$32*IF($G$32&gt;=0,diesel_p90,-diesel_p10)*MIN(1,(Drivers!I$3+1)/main_months)</f>
        <v>0</v>
      </c>
      <c r="J49">
        <f>$G$32*IF($G$32&gt;=0,diesel_p90,-diesel_p10)*MIN(1,(Drivers!J$3+1)/main_months)</f>
        <v>0</v>
      </c>
      <c r="K49">
        <f>$G$32*IF($G$32&gt;=0,diesel_p90,-diesel_p10)*MIN(1,(Drivers!K$3+1)/main_months)</f>
        <v>0</v>
      </c>
      <c r="L49">
        <f>$G$32*IF($G$32&gt;=0,diesel_p90,-diesel_p10)*MIN(1,(Drivers!L$3+1)/main_months)</f>
        <v>0</v>
      </c>
      <c r="M49">
        <f>$G$32*IF($G$32&gt;=0,diesel_p90,-diesel_p10)*MIN(1,(Drivers!M$3+1)/main_months)</f>
        <v>0</v>
      </c>
      <c r="N49">
        <f>$G$32*IF($G$32&gt;=0,diesel_p90,-diesel_p10)*MIN(1,(Drivers!N$3+1)/main_months)</f>
        <v>0</v>
      </c>
      <c r="O49">
        <f>$G$32*IF($G$32&gt;=0,diesel_p90,-diesel_p10)*MIN(1,(Drivers!O$3+1)/main_months)</f>
        <v>0</v>
      </c>
      <c r="P49">
        <f>$G$32*IF($G$32&gt;=0,diesel_p90,-diesel_p10)*MIN(1,(Drivers!P$3+1)/main_months)</f>
        <v>0</v>
      </c>
      <c r="Q49">
        <f>$G$32*IF($G$32&gt;=0,diesel_p90,-diesel_p10)*MIN(1,(Drivers!Q$3+1)/main_months)</f>
        <v>0</v>
      </c>
      <c r="R49">
        <f>$G$32*IF($G$32&gt;=0,diesel_p90,-diesel_p10)*MIN(1,(Drivers!R$3+1)/main_months)</f>
        <v>0</v>
      </c>
      <c r="S49">
        <f>$G$32*IF($G$32&gt;=0,diesel_p90,-diesel_p10)*MIN(1,(Drivers!S$3+1)/main_months)</f>
        <v>0</v>
      </c>
      <c r="T49">
        <f>$G$32*IF($G$32&gt;=0,diesel_p90,-diesel_p10)*MIN(1,(Drivers!T$3+1)/main_months)</f>
        <v>0</v>
      </c>
      <c r="U49">
        <f>$G$32*IF($G$32&gt;=0,diesel_p90,-diesel_p10)*MIN(1,(Drivers!U$3+1)/main_months)</f>
        <v>0</v>
      </c>
      <c r="V49">
        <f>$G$32*IF($G$32&gt;=0,diesel_p90,-diesel_p10)*MIN(1,(Drivers!V$3+1)/main_months)</f>
        <v>0</v>
      </c>
      <c r="W49">
        <f>$G$32*IF($G$32&gt;=0,diesel_p90,-diesel_p10)*MIN(1,(Drivers!W$3+1)/main_months)</f>
        <v>0</v>
      </c>
      <c r="X49">
        <f>$G$32*IF($G$32&gt;=0,diesel_p90,-diesel_p10)*MIN(1,(Drivers!X$3+1)/main_months)</f>
        <v>0</v>
      </c>
      <c r="Y49">
        <f>$G$32*IF($G$32&gt;=0,diesel_p90,-diesel_p10)*MIN(1,(Drivers!Y$3+1)/main_months)</f>
        <v>0</v>
      </c>
      <c r="Z49">
        <f>$G$32*IF($G$32&gt;=0,diesel_p90,-diesel_p10)*MIN(1,(Drivers!Z$3+1)/main_months)</f>
        <v>0</v>
      </c>
    </row>
    <row r="50" spans="1:28" x14ac:dyDescent="0.25">
      <c r="B50" t="s">
        <v>88</v>
      </c>
      <c r="C50">
        <f t="shared" ref="C50:Z50" si="17">C46*fuel_share*(EXP(C49)-1)</f>
        <v>0</v>
      </c>
      <c r="D50">
        <f t="shared" si="17"/>
        <v>0</v>
      </c>
      <c r="E50">
        <f t="shared" si="17"/>
        <v>0</v>
      </c>
      <c r="F50">
        <f t="shared" si="17"/>
        <v>0</v>
      </c>
      <c r="G50">
        <f t="shared" si="17"/>
        <v>0</v>
      </c>
      <c r="H50">
        <f t="shared" si="17"/>
        <v>0</v>
      </c>
      <c r="I50">
        <f t="shared" si="17"/>
        <v>0</v>
      </c>
      <c r="J50">
        <f t="shared" si="17"/>
        <v>0</v>
      </c>
      <c r="K50">
        <f t="shared" si="17"/>
        <v>0</v>
      </c>
      <c r="L50">
        <f t="shared" si="17"/>
        <v>0</v>
      </c>
      <c r="M50">
        <f t="shared" si="17"/>
        <v>0</v>
      </c>
      <c r="N50">
        <f t="shared" si="17"/>
        <v>0</v>
      </c>
      <c r="O50">
        <f t="shared" si="17"/>
        <v>0</v>
      </c>
      <c r="P50">
        <f t="shared" si="17"/>
        <v>0</v>
      </c>
      <c r="Q50">
        <f t="shared" si="17"/>
        <v>0</v>
      </c>
      <c r="R50">
        <f t="shared" si="17"/>
        <v>0</v>
      </c>
      <c r="S50">
        <f t="shared" si="17"/>
        <v>0</v>
      </c>
      <c r="T50">
        <f t="shared" si="17"/>
        <v>0</v>
      </c>
      <c r="U50">
        <f t="shared" si="17"/>
        <v>0</v>
      </c>
      <c r="V50">
        <f t="shared" si="17"/>
        <v>0</v>
      </c>
      <c r="W50">
        <f t="shared" si="17"/>
        <v>0</v>
      </c>
      <c r="X50">
        <f t="shared" si="17"/>
        <v>0</v>
      </c>
      <c r="Y50">
        <f t="shared" si="17"/>
        <v>0</v>
      </c>
      <c r="Z50">
        <f t="shared" si="17"/>
        <v>0</v>
      </c>
    </row>
    <row r="51" spans="1:28" x14ac:dyDescent="0.25">
      <c r="B51" t="s">
        <v>89</v>
      </c>
      <c r="C51">
        <f t="shared" ref="C51:Z51" si="18">gc_per_day*exposure*C34</f>
        <v>0</v>
      </c>
      <c r="D51">
        <f t="shared" si="18"/>
        <v>0</v>
      </c>
      <c r="E51">
        <f t="shared" si="18"/>
        <v>0</v>
      </c>
      <c r="F51">
        <f t="shared" si="18"/>
        <v>0</v>
      </c>
      <c r="G51">
        <f t="shared" si="18"/>
        <v>0</v>
      </c>
      <c r="H51">
        <f t="shared" si="18"/>
        <v>0</v>
      </c>
      <c r="I51">
        <f t="shared" si="18"/>
        <v>0</v>
      </c>
      <c r="J51">
        <f t="shared" si="18"/>
        <v>0</v>
      </c>
      <c r="K51">
        <f t="shared" si="18"/>
        <v>0</v>
      </c>
      <c r="L51">
        <f t="shared" si="18"/>
        <v>0</v>
      </c>
      <c r="M51">
        <f t="shared" si="18"/>
        <v>0</v>
      </c>
      <c r="N51">
        <f t="shared" si="18"/>
        <v>0</v>
      </c>
      <c r="O51">
        <f t="shared" si="18"/>
        <v>0</v>
      </c>
      <c r="P51">
        <f t="shared" si="18"/>
        <v>0</v>
      </c>
      <c r="Q51">
        <f t="shared" si="18"/>
        <v>0</v>
      </c>
      <c r="R51">
        <f t="shared" si="18"/>
        <v>0</v>
      </c>
      <c r="S51">
        <f t="shared" si="18"/>
        <v>0</v>
      </c>
      <c r="T51">
        <f t="shared" si="18"/>
        <v>0</v>
      </c>
      <c r="U51">
        <f t="shared" si="18"/>
        <v>0</v>
      </c>
      <c r="V51">
        <f t="shared" si="18"/>
        <v>0</v>
      </c>
      <c r="W51">
        <f t="shared" si="18"/>
        <v>0</v>
      </c>
      <c r="X51">
        <f t="shared" si="18"/>
        <v>0</v>
      </c>
      <c r="Y51">
        <f t="shared" si="18"/>
        <v>0</v>
      </c>
      <c r="Z51">
        <f t="shared" si="18"/>
        <v>0</v>
      </c>
    </row>
    <row r="52" spans="1:28" x14ac:dyDescent="0.25">
      <c r="B52" t="s">
        <v>90</v>
      </c>
      <c r="C52">
        <f t="shared" ref="C52:Z52" si="19">C43+C48</f>
        <v>15418.571428571429</v>
      </c>
      <c r="D52">
        <f t="shared" si="19"/>
        <v>17231.071428571428</v>
      </c>
      <c r="E52">
        <f t="shared" si="19"/>
        <v>20521.788305908656</v>
      </c>
      <c r="F52">
        <f t="shared" si="19"/>
        <v>23933.214924991044</v>
      </c>
      <c r="G52">
        <f t="shared" si="19"/>
        <v>24023.534596733309</v>
      </c>
      <c r="H52">
        <f t="shared" si="19"/>
        <v>25123.18812588615</v>
      </c>
      <c r="I52">
        <f t="shared" si="19"/>
        <v>24003.706026660275</v>
      </c>
      <c r="J52">
        <f t="shared" si="19"/>
        <v>22680.529587656874</v>
      </c>
      <c r="K52">
        <f t="shared" si="19"/>
        <v>22313.860735504648</v>
      </c>
      <c r="L52">
        <f t="shared" si="19"/>
        <v>23483.587631078412</v>
      </c>
      <c r="M52">
        <f t="shared" si="19"/>
        <v>21044.145358208567</v>
      </c>
      <c r="N52">
        <f t="shared" si="19"/>
        <v>20193.398683587755</v>
      </c>
      <c r="O52">
        <f t="shared" si="19"/>
        <v>19525.038891602053</v>
      </c>
      <c r="P52">
        <f t="shared" si="19"/>
        <v>20774.586364302151</v>
      </c>
      <c r="Q52">
        <f t="shared" si="19"/>
        <v>18138.872078587869</v>
      </c>
      <c r="R52">
        <f t="shared" si="19"/>
        <v>18138.872078587869</v>
      </c>
      <c r="S52">
        <f t="shared" si="19"/>
        <v>18138.872078587869</v>
      </c>
      <c r="T52">
        <f t="shared" si="19"/>
        <v>16326.372078587863</v>
      </c>
      <c r="U52">
        <f t="shared" si="19"/>
        <v>14126.372078587867</v>
      </c>
      <c r="V52">
        <f t="shared" si="19"/>
        <v>14126.372078587867</v>
      </c>
      <c r="W52">
        <f t="shared" si="19"/>
        <v>14126.372078587869</v>
      </c>
      <c r="X52">
        <f t="shared" si="19"/>
        <v>14126.372078587867</v>
      </c>
      <c r="Y52">
        <f t="shared" si="19"/>
        <v>14126.372078587867</v>
      </c>
      <c r="Z52">
        <f t="shared" si="19"/>
        <v>14126.372078587867</v>
      </c>
      <c r="AA52">
        <f>SUM(C52:N52)</f>
        <v>259970.59683335855</v>
      </c>
      <c r="AB52">
        <f>SUM(C52:Z52)</f>
        <v>455771.44287514157</v>
      </c>
    </row>
    <row r="53" spans="1:28" x14ac:dyDescent="0.25">
      <c r="B53" t="s">
        <v>91</v>
      </c>
      <c r="C53">
        <f t="shared" ref="C53:Z53" si="20">C43*C41+C48-C47-C50-C51</f>
        <v>1347.4589285714289</v>
      </c>
      <c r="D53">
        <f t="shared" si="20"/>
        <v>1474.3339285714289</v>
      </c>
      <c r="E53">
        <f t="shared" si="20"/>
        <v>1811.6095586428903</v>
      </c>
      <c r="F53">
        <f t="shared" si="20"/>
        <v>2118.6379543603052</v>
      </c>
      <c r="G53">
        <f t="shared" si="20"/>
        <v>2094.1417248171088</v>
      </c>
      <c r="H53">
        <f t="shared" si="20"/>
        <v>2193.1105424408643</v>
      </c>
      <c r="I53">
        <f t="shared" si="20"/>
        <v>2081.3571535105357</v>
      </c>
      <c r="J53">
        <f t="shared" si="20"/>
        <v>1937.8427025716576</v>
      </c>
      <c r="K53">
        <f t="shared" si="20"/>
        <v>1934.8425058779569</v>
      </c>
      <c r="L53">
        <f t="shared" si="20"/>
        <v>2040.1179264795956</v>
      </c>
      <c r="M53">
        <f t="shared" si="20"/>
        <v>1856.9681219213103</v>
      </c>
      <c r="N53">
        <f t="shared" si="20"/>
        <v>1739.2898100943266</v>
      </c>
      <c r="O53">
        <f t="shared" si="20"/>
        <v>1707.824928815613</v>
      </c>
      <c r="P53">
        <f t="shared" si="20"/>
        <v>1820.2842013586223</v>
      </c>
      <c r="Q53">
        <f t="shared" si="20"/>
        <v>1596.2484870729079</v>
      </c>
      <c r="R53">
        <f t="shared" si="20"/>
        <v>1596.2484870729079</v>
      </c>
      <c r="S53">
        <f t="shared" si="20"/>
        <v>1596.2484870729079</v>
      </c>
      <c r="T53">
        <f t="shared" si="20"/>
        <v>1469.3734870729077</v>
      </c>
      <c r="U53">
        <f t="shared" si="20"/>
        <v>1271.3734870729079</v>
      </c>
      <c r="V53">
        <f t="shared" si="20"/>
        <v>1271.3734870729079</v>
      </c>
      <c r="W53">
        <f t="shared" si="20"/>
        <v>1271.3734870729081</v>
      </c>
      <c r="X53">
        <f t="shared" si="20"/>
        <v>1271.3734870729079</v>
      </c>
      <c r="Y53">
        <f t="shared" si="20"/>
        <v>1271.3734870729079</v>
      </c>
      <c r="Z53">
        <f t="shared" si="20"/>
        <v>1271.3734870729079</v>
      </c>
      <c r="AA53">
        <f>SUM(C53:N53)</f>
        <v>22629.710857859405</v>
      </c>
      <c r="AB53">
        <f>SUM(C53:Z53)</f>
        <v>40044.179858762735</v>
      </c>
    </row>
    <row r="54" spans="1:28" x14ac:dyDescent="0.25">
      <c r="B54" t="s">
        <v>92</v>
      </c>
      <c r="C54" s="3">
        <f t="shared" ref="C54:Z54" si="21">IF(C52=0,0,C53/C52)</f>
        <v>8.7391943852497003E-2</v>
      </c>
      <c r="D54" s="3">
        <f t="shared" si="21"/>
        <v>8.5562522022094661E-2</v>
      </c>
      <c r="E54" s="3">
        <f t="shared" si="21"/>
        <v>8.8277372889636996E-2</v>
      </c>
      <c r="F54" s="3">
        <f t="shared" si="21"/>
        <v>8.8522915162058957E-2</v>
      </c>
      <c r="G54" s="3">
        <f t="shared" si="21"/>
        <v>8.7170425167238608E-2</v>
      </c>
      <c r="H54" s="3">
        <f t="shared" si="21"/>
        <v>8.7294276962450928E-2</v>
      </c>
      <c r="I54" s="3">
        <f t="shared" si="21"/>
        <v>8.6709825191111242E-2</v>
      </c>
      <c r="J54" s="3">
        <f t="shared" si="21"/>
        <v>8.5440804857848829E-2</v>
      </c>
      <c r="K54" s="3">
        <f t="shared" si="21"/>
        <v>8.6710342455410983E-2</v>
      </c>
      <c r="L54" s="3">
        <f t="shared" si="21"/>
        <v>8.6874201613883026E-2</v>
      </c>
      <c r="M54" s="3">
        <f t="shared" si="21"/>
        <v>8.8241555563907642E-2</v>
      </c>
      <c r="N54" s="3">
        <f t="shared" si="21"/>
        <v>8.6131603567453932E-2</v>
      </c>
      <c r="O54" s="3">
        <f t="shared" si="21"/>
        <v>8.7468452088470275E-2</v>
      </c>
      <c r="P54" s="3">
        <f t="shared" si="21"/>
        <v>8.762071934613791E-2</v>
      </c>
      <c r="Q54" s="3">
        <f t="shared" si="21"/>
        <v>8.8001529541476192E-2</v>
      </c>
      <c r="R54" s="3">
        <f t="shared" si="21"/>
        <v>8.8001529541476192E-2</v>
      </c>
      <c r="S54" s="3">
        <f t="shared" si="21"/>
        <v>8.8001529541476192E-2</v>
      </c>
      <c r="T54" s="3">
        <f t="shared" si="21"/>
        <v>0.09</v>
      </c>
      <c r="U54" s="3">
        <f t="shared" si="21"/>
        <v>0.09</v>
      </c>
      <c r="V54" s="3">
        <f t="shared" si="21"/>
        <v>0.09</v>
      </c>
      <c r="W54" s="3">
        <f t="shared" si="21"/>
        <v>0.09</v>
      </c>
      <c r="X54" s="3">
        <f t="shared" si="21"/>
        <v>0.09</v>
      </c>
      <c r="Y54" s="3">
        <f t="shared" si="21"/>
        <v>0.09</v>
      </c>
      <c r="Z54" s="3">
        <f t="shared" si="21"/>
        <v>0.09</v>
      </c>
      <c r="AA54" s="3">
        <f>AA53/AA52</f>
        <v>8.7047193542295384E-2</v>
      </c>
      <c r="AB54" s="3">
        <f>AB53/AB52</f>
        <v>8.7860221356020382E-2</v>
      </c>
    </row>
    <row r="57" spans="1:28" x14ac:dyDescent="0.25">
      <c r="A57" s="1" t="s">
        <v>94</v>
      </c>
    </row>
    <row r="58" spans="1:28" x14ac:dyDescent="0.25">
      <c r="B58" s="1" t="s">
        <v>30</v>
      </c>
      <c r="C58" s="1" t="s">
        <v>31</v>
      </c>
      <c r="D58" s="1" t="s">
        <v>32</v>
      </c>
      <c r="E58" s="1" t="s">
        <v>33</v>
      </c>
      <c r="F58" s="1" t="s">
        <v>34</v>
      </c>
      <c r="G58" s="1" t="s">
        <v>35</v>
      </c>
      <c r="H58" s="1" t="s">
        <v>36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42</v>
      </c>
      <c r="O58" s="1" t="s">
        <v>43</v>
      </c>
      <c r="P58" s="1" t="s">
        <v>44</v>
      </c>
      <c r="Q58" s="1" t="s">
        <v>45</v>
      </c>
      <c r="R58" s="1" t="s">
        <v>46</v>
      </c>
      <c r="S58" s="1" t="s">
        <v>47</v>
      </c>
      <c r="T58" s="1" t="s">
        <v>48</v>
      </c>
      <c r="U58" s="1" t="s">
        <v>49</v>
      </c>
      <c r="V58" s="1" t="s">
        <v>50</v>
      </c>
      <c r="W58" s="1" t="s">
        <v>51</v>
      </c>
      <c r="X58" s="1" t="s">
        <v>52</v>
      </c>
      <c r="Y58" s="1" t="s">
        <v>53</v>
      </c>
      <c r="Z58" s="1" t="s">
        <v>54</v>
      </c>
      <c r="AA58" s="1" t="s">
        <v>68</v>
      </c>
      <c r="AB58" s="1" t="s">
        <v>69</v>
      </c>
    </row>
    <row r="59" spans="1:28" x14ac:dyDescent="0.25">
      <c r="B59" t="s">
        <v>70</v>
      </c>
      <c r="C59">
        <f>set_weather</f>
        <v>0</v>
      </c>
      <c r="D59">
        <f>set_tariff</f>
        <v>0</v>
      </c>
      <c r="E59">
        <v>0</v>
      </c>
      <c r="F59">
        <v>0</v>
      </c>
      <c r="G59">
        <v>0</v>
      </c>
      <c r="H59">
        <f>set_episode</f>
        <v>0</v>
      </c>
    </row>
    <row r="60" spans="1:28" x14ac:dyDescent="0.25">
      <c r="B60" t="s">
        <v>71</v>
      </c>
      <c r="C60">
        <f>IF($C$59&gt;=0,Drivers!C$5+$C$59*(Drivers!C$7-Drivers!C$5),Drivers!C$5+$C$59*(Drivers!C$5-Drivers!C$6))</f>
        <v>2.0933000000000002</v>
      </c>
      <c r="D60">
        <f>IF($C$59&gt;=0,Drivers!D$5+$C$59*(Drivers!D$7-Drivers!D$5),Drivers!D$5+$C$59*(Drivers!D$5-Drivers!D$6))</f>
        <v>1.8519000000000001</v>
      </c>
      <c r="E60">
        <f>IF($C$59&gt;=0,Drivers!E$5+$C$59*(Drivers!E$7-Drivers!E$5),Drivers!E$5+$C$59*(Drivers!E$5-Drivers!E$6))</f>
        <v>2.7688999999999999</v>
      </c>
      <c r="F60">
        <f>IF($C$59&gt;=0,Drivers!F$5+$C$59*(Drivers!F$7-Drivers!F$5),Drivers!F$5+$C$59*(Drivers!F$5-Drivers!F$6))</f>
        <v>3.7783000000000002</v>
      </c>
      <c r="G60">
        <f>IF($C$59&gt;=0,Drivers!G$5+$C$59*(Drivers!G$7-Drivers!G$5),Drivers!G$5+$C$59*(Drivers!G$5-Drivers!G$6))</f>
        <v>3.3389000000000002</v>
      </c>
      <c r="H60">
        <f>IF($C$59&gt;=0,Drivers!H$5+$C$59*(Drivers!H$7-Drivers!H$5),Drivers!H$5+$C$59*(Drivers!H$5-Drivers!H$6))</f>
        <v>2.6347999999999998</v>
      </c>
      <c r="I60">
        <f>IF($C$59&gt;=0,Drivers!I$5+$C$59*(Drivers!I$7-Drivers!I$5),Drivers!I$5+$C$59*(Drivers!I$5-Drivers!I$6))</f>
        <v>2.7483</v>
      </c>
      <c r="J60">
        <f>IF($C$59&gt;=0,Drivers!J$5+$C$59*(Drivers!J$7-Drivers!J$5),Drivers!J$5+$C$59*(Drivers!J$5-Drivers!J$6))</f>
        <v>2.6274000000000002</v>
      </c>
      <c r="K60">
        <f>IF($C$59&gt;=0,Drivers!K$5+$C$59*(Drivers!K$7-Drivers!K$5),Drivers!K$5+$C$59*(Drivers!K$5-Drivers!K$6))</f>
        <v>2.1036999999999999</v>
      </c>
      <c r="L60">
        <f>IF($C$59&gt;=0,Drivers!L$5+$C$59*(Drivers!L$7-Drivers!L$5),Drivers!L$5+$C$59*(Drivers!L$5-Drivers!L$6))</f>
        <v>1.8523000000000001</v>
      </c>
      <c r="M60">
        <f>IF($C$59&gt;=0,Drivers!M$5+$C$59*(Drivers!M$7-Drivers!M$5),Drivers!M$5+$C$59*(Drivers!M$5-Drivers!M$6))</f>
        <v>1.7116</v>
      </c>
      <c r="N60">
        <f>IF($C$59&gt;=0,Drivers!N$5+$C$59*(Drivers!N$7-Drivers!N$5),Drivers!N$5+$C$59*(Drivers!N$5-Drivers!N$6))</f>
        <v>1.3512999999999999</v>
      </c>
      <c r="O60">
        <f>IF($C$59&gt;=0,Drivers!O$5+$C$59*(Drivers!O$7-Drivers!O$5),Drivers!O$5+$C$59*(Drivers!O$5-Drivers!O$6))</f>
        <v>2.0933000000000002</v>
      </c>
      <c r="P60">
        <f>IF($C$59&gt;=0,Drivers!P$5+$C$59*(Drivers!P$7-Drivers!P$5),Drivers!P$5+$C$59*(Drivers!P$5-Drivers!P$6))</f>
        <v>1.8519000000000001</v>
      </c>
      <c r="Q60">
        <f>IF($C$59&gt;=0,Drivers!Q$5+$C$59*(Drivers!Q$7-Drivers!Q$5),Drivers!Q$5+$C$59*(Drivers!Q$5-Drivers!Q$6))</f>
        <v>2.7688999999999999</v>
      </c>
      <c r="R60">
        <f>IF($C$59&gt;=0,Drivers!R$5+$C$59*(Drivers!R$7-Drivers!R$5),Drivers!R$5+$C$59*(Drivers!R$5-Drivers!R$6))</f>
        <v>3.7783000000000002</v>
      </c>
      <c r="S60">
        <f>IF($C$59&gt;=0,Drivers!S$5+$C$59*(Drivers!S$7-Drivers!S$5),Drivers!S$5+$C$59*(Drivers!S$5-Drivers!S$6))</f>
        <v>3.3389000000000002</v>
      </c>
      <c r="T60">
        <f>IF($C$59&gt;=0,Drivers!T$5+$C$59*(Drivers!T$7-Drivers!T$5),Drivers!T$5+$C$59*(Drivers!T$5-Drivers!T$6))</f>
        <v>2.6347999999999998</v>
      </c>
      <c r="U60">
        <f>IF($C$59&gt;=0,Drivers!U$5+$C$59*(Drivers!U$7-Drivers!U$5),Drivers!U$5+$C$59*(Drivers!U$5-Drivers!U$6))</f>
        <v>2.7483</v>
      </c>
      <c r="V60">
        <f>IF($C$59&gt;=0,Drivers!V$5+$C$59*(Drivers!V$7-Drivers!V$5),Drivers!V$5+$C$59*(Drivers!V$5-Drivers!V$6))</f>
        <v>2.6274000000000002</v>
      </c>
      <c r="W60">
        <f>IF($C$59&gt;=0,Drivers!W$5+$C$59*(Drivers!W$7-Drivers!W$5),Drivers!W$5+$C$59*(Drivers!W$5-Drivers!W$6))</f>
        <v>2.1036999999999999</v>
      </c>
      <c r="X60">
        <f>IF($C$59&gt;=0,Drivers!X$5+$C$59*(Drivers!X$7-Drivers!X$5),Drivers!X$5+$C$59*(Drivers!X$5-Drivers!X$6))</f>
        <v>1.8523000000000001</v>
      </c>
      <c r="Y60">
        <f>IF($C$59&gt;=0,Drivers!Y$5+$C$59*(Drivers!Y$7-Drivers!Y$5),Drivers!Y$5+$C$59*(Drivers!Y$5-Drivers!Y$6))</f>
        <v>1.7116</v>
      </c>
      <c r="Z60">
        <f>IF($C$59&gt;=0,Drivers!Z$5+$C$59*(Drivers!Z$7-Drivers!Z$5),Drivers!Z$5+$C$59*(Drivers!Z$5-Drivers!Z$6))</f>
        <v>1.3512999999999999</v>
      </c>
    </row>
    <row r="61" spans="1:28" x14ac:dyDescent="0.25">
      <c r="B61" t="s">
        <v>72</v>
      </c>
      <c r="C61">
        <f>C60-Drivers!C$5</f>
        <v>0</v>
      </c>
      <c r="D61">
        <f>D60-Drivers!D$5</f>
        <v>0</v>
      </c>
      <c r="E61">
        <f>E60-Drivers!E$5</f>
        <v>0</v>
      </c>
      <c r="F61">
        <f>F60-Drivers!F$5</f>
        <v>0</v>
      </c>
      <c r="G61">
        <f>G60-Drivers!G$5</f>
        <v>0</v>
      </c>
      <c r="H61">
        <f>H60-Drivers!H$5</f>
        <v>0</v>
      </c>
      <c r="I61">
        <f>I60-Drivers!I$5</f>
        <v>0</v>
      </c>
      <c r="J61">
        <f>J60-Drivers!J$5</f>
        <v>0</v>
      </c>
      <c r="K61">
        <f>K60-Drivers!K$5</f>
        <v>0</v>
      </c>
      <c r="L61">
        <f>L60-Drivers!L$5</f>
        <v>0</v>
      </c>
      <c r="M61">
        <f>M60-Drivers!M$5</f>
        <v>0</v>
      </c>
      <c r="N61">
        <f>N60-Drivers!N$5</f>
        <v>0</v>
      </c>
      <c r="O61">
        <f>O60-Drivers!O$5</f>
        <v>0</v>
      </c>
      <c r="P61">
        <f>P60-Drivers!P$5</f>
        <v>0</v>
      </c>
      <c r="Q61">
        <f>Q60-Drivers!Q$5</f>
        <v>0</v>
      </c>
      <c r="R61">
        <f>R60-Drivers!R$5</f>
        <v>0</v>
      </c>
      <c r="S61">
        <f>S60-Drivers!S$5</f>
        <v>0</v>
      </c>
      <c r="T61">
        <f>T60-Drivers!T$5</f>
        <v>0</v>
      </c>
      <c r="U61">
        <f>U60-Drivers!U$5</f>
        <v>0</v>
      </c>
      <c r="V61">
        <f>V60-Drivers!V$5</f>
        <v>0</v>
      </c>
      <c r="W61">
        <f>W60-Drivers!W$5</f>
        <v>0</v>
      </c>
      <c r="X61">
        <f>X60-Drivers!X$5</f>
        <v>0</v>
      </c>
      <c r="Y61">
        <f>Y60-Drivers!Y$5</f>
        <v>0</v>
      </c>
      <c r="Z61">
        <f>Z60-Drivers!Z$5</f>
        <v>0</v>
      </c>
    </row>
    <row r="62" spans="1:28" x14ac:dyDescent="0.25">
      <c r="B62" t="s">
        <v>73</v>
      </c>
      <c r="C62">
        <f>1-exposure*C61/Drivers!C$4</f>
        <v>1</v>
      </c>
      <c r="D62">
        <f>1-exposure*D61/Drivers!D$4</f>
        <v>1</v>
      </c>
      <c r="E62">
        <f>1-exposure*E61/Drivers!E$4</f>
        <v>1</v>
      </c>
      <c r="F62">
        <f>1-exposure*F61/Drivers!F$4</f>
        <v>1</v>
      </c>
      <c r="G62">
        <f>1-exposure*G61/Drivers!G$4</f>
        <v>1</v>
      </c>
      <c r="H62">
        <f>1-exposure*H61/Drivers!H$4</f>
        <v>1</v>
      </c>
      <c r="I62">
        <f>1-exposure*I61/Drivers!I$4</f>
        <v>1</v>
      </c>
      <c r="J62">
        <f>1-exposure*J61/Drivers!J$4</f>
        <v>1</v>
      </c>
      <c r="K62">
        <f>1-exposure*K61/Drivers!K$4</f>
        <v>1</v>
      </c>
      <c r="L62">
        <f>1-exposure*L61/Drivers!L$4</f>
        <v>1</v>
      </c>
      <c r="M62">
        <f>1-exposure*M61/Drivers!M$4</f>
        <v>1</v>
      </c>
      <c r="N62">
        <f>1-exposure*N61/Drivers!N$4</f>
        <v>1</v>
      </c>
      <c r="O62">
        <f>1-exposure*O61/Drivers!O$4</f>
        <v>1</v>
      </c>
      <c r="P62">
        <f>1-exposure*P61/Drivers!P$4</f>
        <v>1</v>
      </c>
      <c r="Q62">
        <f>1-exposure*Q61/Drivers!Q$4</f>
        <v>1</v>
      </c>
      <c r="R62">
        <f>1-exposure*R61/Drivers!R$4</f>
        <v>1</v>
      </c>
      <c r="S62">
        <f>1-exposure*S61/Drivers!S$4</f>
        <v>1</v>
      </c>
      <c r="T62">
        <f>1-exposure*T61/Drivers!T$4</f>
        <v>1</v>
      </c>
      <c r="U62">
        <f>1-exposure*U61/Drivers!U$4</f>
        <v>1</v>
      </c>
      <c r="V62">
        <f>1-exposure*V61/Drivers!V$4</f>
        <v>1</v>
      </c>
      <c r="W62">
        <f>1-exposure*W61/Drivers!W$4</f>
        <v>1</v>
      </c>
      <c r="X62">
        <f>1-exposure*X61/Drivers!X$4</f>
        <v>1</v>
      </c>
      <c r="Y62">
        <f>1-exposure*Y61/Drivers!Y$4</f>
        <v>1</v>
      </c>
      <c r="Z62">
        <f>1-exposure*Z61/Drivers!Z$4</f>
        <v>1</v>
      </c>
    </row>
    <row r="63" spans="1:28" x14ac:dyDescent="0.25">
      <c r="B63" t="s">
        <v>74</v>
      </c>
      <c r="C63">
        <f>IF(Drivers!C$3-rate_lag&gt;=rate_start,$E$59/100,0)</f>
        <v>0</v>
      </c>
      <c r="D63">
        <f>IF(Drivers!D$3-rate_lag&gt;=rate_start,$E$59/100,0)</f>
        <v>0</v>
      </c>
      <c r="E63">
        <f>IF(Drivers!E$3-rate_lag&gt;=rate_start,$E$59/100,0)</f>
        <v>0</v>
      </c>
      <c r="F63">
        <f>IF(Drivers!F$3-rate_lag&gt;=rate_start,$E$59/100,0)</f>
        <v>0</v>
      </c>
      <c r="G63">
        <f>IF(Drivers!G$3-rate_lag&gt;=rate_start,$E$59/100,0)</f>
        <v>0</v>
      </c>
      <c r="H63">
        <f>IF(Drivers!H$3-rate_lag&gt;=rate_start,$E$59/100,0)</f>
        <v>0</v>
      </c>
      <c r="I63">
        <f>IF(Drivers!I$3-rate_lag&gt;=rate_start,$E$59/100,0)</f>
        <v>0</v>
      </c>
      <c r="J63">
        <f>IF(Drivers!J$3-rate_lag&gt;=rate_start,$E$59/100,0)</f>
        <v>0</v>
      </c>
      <c r="K63">
        <f>IF(Drivers!K$3-rate_lag&gt;=rate_start,$E$59/100,0)</f>
        <v>0</v>
      </c>
      <c r="L63">
        <f>IF(Drivers!L$3-rate_lag&gt;=rate_start,$E$59/100,0)</f>
        <v>0</v>
      </c>
      <c r="M63">
        <f>IF(Drivers!M$3-rate_lag&gt;=rate_start,$E$59/100,0)</f>
        <v>0</v>
      </c>
      <c r="N63">
        <f>IF(Drivers!N$3-rate_lag&gt;=rate_start,$E$59/100,0)</f>
        <v>0</v>
      </c>
      <c r="O63">
        <f>IF(Drivers!O$3-rate_lag&gt;=rate_start,$E$59/100,0)</f>
        <v>0</v>
      </c>
      <c r="P63">
        <f>IF(Drivers!P$3-rate_lag&gt;=rate_start,$E$59/100,0)</f>
        <v>0</v>
      </c>
      <c r="Q63">
        <f>IF(Drivers!Q$3-rate_lag&gt;=rate_start,$E$59/100,0)</f>
        <v>0</v>
      </c>
      <c r="R63">
        <f>IF(Drivers!R$3-rate_lag&gt;=rate_start,$E$59/100,0)</f>
        <v>0</v>
      </c>
      <c r="S63">
        <f>IF(Drivers!S$3-rate_lag&gt;=rate_start,$E$59/100,0)</f>
        <v>0</v>
      </c>
      <c r="T63">
        <f>IF(Drivers!T$3-rate_lag&gt;=rate_start,$E$59/100,0)</f>
        <v>0</v>
      </c>
      <c r="U63">
        <f>IF(Drivers!U$3-rate_lag&gt;=rate_start,$E$59/100,0)</f>
        <v>0</v>
      </c>
      <c r="V63">
        <f>IF(Drivers!V$3-rate_lag&gt;=rate_start,$E$59/100,0)</f>
        <v>0</v>
      </c>
      <c r="W63">
        <f>IF(Drivers!W$3-rate_lag&gt;=rate_start,$E$59/100,0)</f>
        <v>0</v>
      </c>
      <c r="X63">
        <f>IF(Drivers!X$3-rate_lag&gt;=rate_start,$E$59/100,0)</f>
        <v>0</v>
      </c>
      <c r="Y63">
        <f>IF(Drivers!Y$3-rate_lag&gt;=rate_start,$E$59/100,0)</f>
        <v>0</v>
      </c>
      <c r="Z63">
        <f>IF(Drivers!Z$3-rate_lag&gt;=rate_start,$E$59/100,0)</f>
        <v>0</v>
      </c>
    </row>
    <row r="64" spans="1:28" x14ac:dyDescent="0.25">
      <c r="B64" t="s">
        <v>75</v>
      </c>
      <c r="C64">
        <f>Drivers!C$11*(1+rate_sens*C63)*(1-public_share*funding_cut*IF(Drivers!C$3&lt;funding_months,$F$59,0))</f>
        <v>14821.93586138003</v>
      </c>
      <c r="D64">
        <f>Drivers!D$11*(1+rate_sens*D63)*(1-public_share*funding_cut*IF(Drivers!D$3&lt;funding_months,$F$59,0))</f>
        <v>14537.11942898863</v>
      </c>
      <c r="E64">
        <f>Drivers!E$11*(1+rate_sens*E63)*(1-public_share*funding_cut*IF(Drivers!E$3&lt;funding_months,$F$59,0))</f>
        <v>14133.836060907181</v>
      </c>
      <c r="F64">
        <f>Drivers!F$11*(1+rate_sens*F63)*(1-public_share*funding_cut*IF(Drivers!F$3&lt;funding_months,$F$59,0))</f>
        <v>13195.84234983408</v>
      </c>
      <c r="G64">
        <f>Drivers!G$11*(1+rate_sens*G63)*(1-public_share*funding_cut*IF(Drivers!G$3&lt;funding_months,$F$59,0))</f>
        <v>12966.21480928948</v>
      </c>
      <c r="H64">
        <f>Drivers!H$11*(1+rate_sens*H63)*(1-public_share*funding_cut*IF(Drivers!H$3&lt;funding_months,$F$59,0))</f>
        <v>13436.168446244959</v>
      </c>
      <c r="I64">
        <f>Drivers!I$11*(1+rate_sens*I63)*(1-public_share*funding_cut*IF(Drivers!I$3&lt;funding_months,$F$59,0))</f>
        <v>13599.97377417323</v>
      </c>
      <c r="J64">
        <f>Drivers!J$11*(1+rate_sens*J63)*(1-public_share*funding_cut*IF(Drivers!J$3&lt;funding_months,$F$59,0))</f>
        <v>14036.722746885191</v>
      </c>
      <c r="K64">
        <f>Drivers!K$11*(1+rate_sens*K63)*(1-public_share*funding_cut*IF(Drivers!K$3&lt;funding_months,$F$59,0))</f>
        <v>14406.692725561879</v>
      </c>
      <c r="L64">
        <f>Drivers!L$11*(1+rate_sens*L63)*(1-public_share*funding_cut*IF(Drivers!L$3&lt;funding_months,$F$59,0))</f>
        <v>14457.706571216961</v>
      </c>
      <c r="M64">
        <f>Drivers!M$11*(1+rate_sens*M63)*(1-public_share*funding_cut*IF(Drivers!M$3&lt;funding_months,$F$59,0))</f>
        <v>14929.682496171559</v>
      </c>
      <c r="N64">
        <f>Drivers!N$11*(1+rate_sens*N63)*(1-public_share*funding_cut*IF(Drivers!N$3&lt;funding_months,$F$59,0))</f>
        <v>14994.56967240121</v>
      </c>
      <c r="O64">
        <f>Drivers!O$11*(1+rate_sens*O63)*(1-public_share*funding_cut*IF(Drivers!O$3&lt;funding_months,$F$59,0))</f>
        <v>14821.93586138003</v>
      </c>
      <c r="P64">
        <f>Drivers!P$11*(1+rate_sens*P63)*(1-public_share*funding_cut*IF(Drivers!P$3&lt;funding_months,$F$59,0))</f>
        <v>14537.11942898863</v>
      </c>
      <c r="Q64">
        <f>Drivers!Q$11*(1+rate_sens*Q63)*(1-public_share*funding_cut*IF(Drivers!Q$3&lt;funding_months,$F$59,0))</f>
        <v>14133.836060907181</v>
      </c>
      <c r="R64">
        <f>Drivers!R$11*(1+rate_sens*R63)*(1-public_share*funding_cut*IF(Drivers!R$3&lt;funding_months,$F$59,0))</f>
        <v>13195.84234983408</v>
      </c>
      <c r="S64">
        <f>Drivers!S$11*(1+rate_sens*S63)*(1-public_share*funding_cut*IF(Drivers!S$3&lt;funding_months,$F$59,0))</f>
        <v>12966.21480928948</v>
      </c>
      <c r="T64">
        <f>Drivers!T$11*(1+rate_sens*T63)*(1-public_share*funding_cut*IF(Drivers!T$3&lt;funding_months,$F$59,0))</f>
        <v>13436.168446244959</v>
      </c>
      <c r="U64">
        <f>Drivers!U$11*(1+rate_sens*U63)*(1-public_share*funding_cut*IF(Drivers!U$3&lt;funding_months,$F$59,0))</f>
        <v>13599.97377417323</v>
      </c>
      <c r="V64">
        <f>Drivers!V$11*(1+rate_sens*V63)*(1-public_share*funding_cut*IF(Drivers!V$3&lt;funding_months,$F$59,0))</f>
        <v>14036.722746885191</v>
      </c>
      <c r="W64">
        <f>Drivers!W$11*(1+rate_sens*W63)*(1-public_share*funding_cut*IF(Drivers!W$3&lt;funding_months,$F$59,0))</f>
        <v>14406.692725561879</v>
      </c>
      <c r="X64">
        <f>Drivers!X$11*(1+rate_sens*X63)*(1-public_share*funding_cut*IF(Drivers!X$3&lt;funding_months,$F$59,0))</f>
        <v>14457.706571216961</v>
      </c>
      <c r="Y64">
        <f>Drivers!Y$11*(1+rate_sens*Y63)*(1-public_share*funding_cut*IF(Drivers!Y$3&lt;funding_months,$F$59,0))</f>
        <v>14929.682496171559</v>
      </c>
      <c r="Z64">
        <f>Drivers!Z$11*(1+rate_sens*Z63)*(1-public_share*funding_cut*IF(Drivers!Z$3&lt;funding_months,$F$59,0))</f>
        <v>14994.56967240121</v>
      </c>
      <c r="AA64">
        <f>SUM(C64:N64)</f>
        <v>169516.46494305439</v>
      </c>
      <c r="AB64">
        <f>SUM(C64:Z64)</f>
        <v>339032.92988610885</v>
      </c>
    </row>
    <row r="65" spans="2:28" x14ac:dyDescent="0.25">
      <c r="B65" t="s">
        <v>76</v>
      </c>
      <c r="C65">
        <f>SUMPRODUCT((Drivers!$C$3:$Z$3&lt;=Drivers!C$3)*(Drivers!C$3-Drivers!$C$3:$Z$3&gt;=start_delay)*(Drivers!C$3-Drivers!$C$3:$Z$3&lt;start_delay+duration)*$C$64:$Z$64)/duration</f>
        <v>0</v>
      </c>
      <c r="D65">
        <f>SUMPRODUCT((Drivers!$C$3:$Z$3&lt;=Drivers!D$3)*(Drivers!D$3-Drivers!$C$3:$Z$3&gt;=start_delay)*(Drivers!D$3-Drivers!$C$3:$Z$3&lt;start_delay+duration)*$C$64:$Z$64)/duration</f>
        <v>0</v>
      </c>
      <c r="E65">
        <f>SUMPRODUCT((Drivers!$C$3:$Z$3&lt;=Drivers!E$3)*(Drivers!E$3-Drivers!$C$3:$Z$3&gt;=start_delay)*(Drivers!E$3-Drivers!$C$3:$Z$3&lt;start_delay+duration)*$C$64:$Z$64)/duration</f>
        <v>1235.1613217816691</v>
      </c>
      <c r="F65">
        <f>SUMPRODUCT((Drivers!$C$3:$Z$3&lt;=Drivers!F$3)*(Drivers!F$3-Drivers!$C$3:$Z$3&gt;=start_delay)*(Drivers!F$3-Drivers!$C$3:$Z$3&lt;start_delay+duration)*$C$64:$Z$64)/duration</f>
        <v>2446.5879408640553</v>
      </c>
      <c r="G65">
        <f>SUMPRODUCT((Drivers!$C$3:$Z$3&lt;=Drivers!G$3)*(Drivers!G$3-Drivers!$C$3:$Z$3&gt;=start_delay)*(Drivers!G$3-Drivers!$C$3:$Z$3&lt;start_delay+duration)*$C$64:$Z$64)/duration</f>
        <v>3624.4076126063205</v>
      </c>
      <c r="H65">
        <f>SUMPRODUCT((Drivers!$C$3:$Z$3&lt;=Drivers!H$3)*(Drivers!H$3-Drivers!$C$3:$Z$3&gt;=start_delay)*(Drivers!H$3-Drivers!$C$3:$Z$3&lt;start_delay+duration)*$C$64:$Z$64)/duration</f>
        <v>4724.0611417591599</v>
      </c>
      <c r="I65">
        <f>SUMPRODUCT((Drivers!$C$3:$Z$3&lt;=Drivers!I$3)*(Drivers!I$3-Drivers!$C$3:$Z$3&gt;=start_delay)*(Drivers!I$3-Drivers!$C$3:$Z$3&lt;start_delay+duration)*$C$64:$Z$64)/duration</f>
        <v>5804.5790425332843</v>
      </c>
      <c r="J65">
        <f>SUMPRODUCT((Drivers!$C$3:$Z$3&lt;=Drivers!J$3)*(Drivers!J$3-Drivers!$C$3:$Z$3&gt;=start_delay)*(Drivers!J$3-Drivers!$C$3:$Z$3&lt;start_delay+duration)*$C$64:$Z$64)/duration</f>
        <v>6924.2597463870306</v>
      </c>
      <c r="K65">
        <f>SUMPRODUCT((Drivers!$C$3:$Z$3&lt;=Drivers!K$3)*(Drivers!K$3-Drivers!$C$3:$Z$3&gt;=start_delay)*(Drivers!K$3-Drivers!$C$3:$Z$3&lt;start_delay+duration)*$C$64:$Z$64)/duration</f>
        <v>8057.5908942347996</v>
      </c>
      <c r="L65">
        <f>SUMPRODUCT((Drivers!$C$3:$Z$3&lt;=Drivers!L$3)*(Drivers!L$3-Drivers!$C$3:$Z$3&gt;=start_delay)*(Drivers!L$3-Drivers!$C$3:$Z$3&lt;start_delay+duration)*$C$64:$Z$64)/duration</f>
        <v>9227.3177898085651</v>
      </c>
      <c r="M65">
        <f>SUMPRODUCT((Drivers!$C$3:$Z$3&lt;=Drivers!M$3)*(Drivers!M$3-Drivers!$C$3:$Z$3&gt;=start_delay)*(Drivers!M$3-Drivers!$C$3:$Z$3&lt;start_delay+duration)*$C$64:$Z$64)/duration</f>
        <v>10427.875516938722</v>
      </c>
      <c r="N65">
        <f>SUMPRODUCT((Drivers!$C$3:$Z$3&lt;=Drivers!N$3)*(Drivers!N$3-Drivers!$C$3:$Z$3&gt;=start_delay)*(Drivers!N$3-Drivers!$C$3:$Z$3&lt;start_delay+duration)*$C$64:$Z$64)/duration</f>
        <v>11632.684397873469</v>
      </c>
      <c r="O65">
        <f>SUMPRODUCT((Drivers!$C$3:$Z$3&lt;=Drivers!O$3)*(Drivers!O$3-Drivers!$C$3:$Z$3&gt;=start_delay)*(Drivers!O$3-Drivers!$C$3:$Z$3&lt;start_delay+duration)*$C$64:$Z$64)/duration</f>
        <v>12876.824605887765</v>
      </c>
      <c r="P65">
        <f>SUMPRODUCT((Drivers!$C$3:$Z$3&lt;=Drivers!P$3)*(Drivers!P$3-Drivers!$C$3:$Z$3&gt;=start_delay)*(Drivers!P$3-Drivers!$C$3:$Z$3&lt;start_delay+duration)*$C$64:$Z$64)/duration</f>
        <v>14126.372078587867</v>
      </c>
      <c r="Q65">
        <f>SUMPRODUCT((Drivers!$C$3:$Z$3&lt;=Drivers!Q$3)*(Drivers!Q$3-Drivers!$C$3:$Z$3&gt;=start_delay)*(Drivers!Q$3-Drivers!$C$3:$Z$3&lt;start_delay+duration)*$C$64:$Z$64)/duration</f>
        <v>14126.372078587867</v>
      </c>
      <c r="R65">
        <f>SUMPRODUCT((Drivers!$C$3:$Z$3&lt;=Drivers!R$3)*(Drivers!R$3-Drivers!$C$3:$Z$3&gt;=start_delay)*(Drivers!R$3-Drivers!$C$3:$Z$3&lt;start_delay+duration)*$C$64:$Z$64)/duration</f>
        <v>14126.372078587867</v>
      </c>
      <c r="S65">
        <f>SUMPRODUCT((Drivers!$C$3:$Z$3&lt;=Drivers!S$3)*(Drivers!S$3-Drivers!$C$3:$Z$3&gt;=start_delay)*(Drivers!S$3-Drivers!$C$3:$Z$3&lt;start_delay+duration)*$C$64:$Z$64)/duration</f>
        <v>14126.372078587867</v>
      </c>
      <c r="T65">
        <f>SUMPRODUCT((Drivers!$C$3:$Z$3&lt;=Drivers!T$3)*(Drivers!T$3-Drivers!$C$3:$Z$3&gt;=start_delay)*(Drivers!T$3-Drivers!$C$3:$Z$3&lt;start_delay+duration)*$C$64:$Z$64)/duration</f>
        <v>14126.372078587863</v>
      </c>
      <c r="U65">
        <f>SUMPRODUCT((Drivers!$C$3:$Z$3&lt;=Drivers!U$3)*(Drivers!U$3-Drivers!$C$3:$Z$3&gt;=start_delay)*(Drivers!U$3-Drivers!$C$3:$Z$3&lt;start_delay+duration)*$C$64:$Z$64)/duration</f>
        <v>14126.372078587867</v>
      </c>
      <c r="V65">
        <f>SUMPRODUCT((Drivers!$C$3:$Z$3&lt;=Drivers!V$3)*(Drivers!V$3-Drivers!$C$3:$Z$3&gt;=start_delay)*(Drivers!V$3-Drivers!$C$3:$Z$3&lt;start_delay+duration)*$C$64:$Z$64)/duration</f>
        <v>14126.372078587867</v>
      </c>
      <c r="W65">
        <f>SUMPRODUCT((Drivers!$C$3:$Z$3&lt;=Drivers!W$3)*(Drivers!W$3-Drivers!$C$3:$Z$3&gt;=start_delay)*(Drivers!W$3-Drivers!$C$3:$Z$3&lt;start_delay+duration)*$C$64:$Z$64)/duration</f>
        <v>14126.372078587869</v>
      </c>
      <c r="X65">
        <f>SUMPRODUCT((Drivers!$C$3:$Z$3&lt;=Drivers!X$3)*(Drivers!X$3-Drivers!$C$3:$Z$3&gt;=start_delay)*(Drivers!X$3-Drivers!$C$3:$Z$3&lt;start_delay+duration)*$C$64:$Z$64)/duration</f>
        <v>14126.372078587867</v>
      </c>
      <c r="Y65">
        <f>SUMPRODUCT((Drivers!$C$3:$Z$3&lt;=Drivers!Y$3)*(Drivers!Y$3-Drivers!$C$3:$Z$3&gt;=start_delay)*(Drivers!Y$3-Drivers!$C$3:$Z$3&lt;start_delay+duration)*$C$64:$Z$64)/duration</f>
        <v>14126.372078587867</v>
      </c>
      <c r="Z65">
        <f>SUMPRODUCT((Drivers!$C$3:$Z$3&lt;=Drivers!Z$3)*(Drivers!Z$3-Drivers!$C$3:$Z$3&gt;=start_delay)*(Drivers!Z$3-Drivers!$C$3:$Z$3&lt;start_delay+duration)*$C$64:$Z$64)/duration</f>
        <v>14126.372078587867</v>
      </c>
    </row>
    <row r="66" spans="2:28" x14ac:dyDescent="0.25">
      <c r="B66" t="s">
        <v>77</v>
      </c>
      <c r="C66">
        <f>Drivers!C$8+Drivers!C$9+C65</f>
        <v>15418.571428571429</v>
      </c>
      <c r="D66">
        <f>Drivers!D$8+Drivers!D$9+D65</f>
        <v>17231.071428571428</v>
      </c>
      <c r="E66">
        <f>Drivers!E$8+Drivers!E$9+E65</f>
        <v>20521.788305908656</v>
      </c>
      <c r="F66">
        <f>Drivers!F$8+Drivers!F$9+F65</f>
        <v>23933.214924991044</v>
      </c>
      <c r="G66">
        <f>Drivers!G$8+Drivers!G$9+G65</f>
        <v>24023.534596733309</v>
      </c>
      <c r="H66">
        <f>Drivers!H$8+Drivers!H$9+H65</f>
        <v>25123.18812588615</v>
      </c>
      <c r="I66">
        <f>Drivers!I$8+Drivers!I$9+I65</f>
        <v>24003.706026660275</v>
      </c>
      <c r="J66">
        <f>Drivers!J$8+Drivers!J$9+J65</f>
        <v>22680.529587656874</v>
      </c>
      <c r="K66">
        <f>Drivers!K$8+Drivers!K$9+K65</f>
        <v>22313.860735504648</v>
      </c>
      <c r="L66">
        <f>Drivers!L$8+Drivers!L$9+L65</f>
        <v>23483.587631078412</v>
      </c>
      <c r="M66">
        <f>Drivers!M$8+Drivers!M$9+M65</f>
        <v>21044.145358208567</v>
      </c>
      <c r="N66">
        <f>Drivers!N$8+Drivers!N$9+N65</f>
        <v>20193.398683587755</v>
      </c>
      <c r="O66">
        <f>Drivers!O$8+Drivers!O$9+O65</f>
        <v>19525.038891602053</v>
      </c>
      <c r="P66">
        <f>Drivers!P$8+Drivers!P$9+P65</f>
        <v>20774.586364302151</v>
      </c>
      <c r="Q66">
        <f>Drivers!Q$8+Drivers!Q$9+Q65</f>
        <v>18138.872078587869</v>
      </c>
      <c r="R66">
        <f>Drivers!R$8+Drivers!R$9+R65</f>
        <v>18138.872078587869</v>
      </c>
      <c r="S66">
        <f>Drivers!S$8+Drivers!S$9+S65</f>
        <v>18138.872078587869</v>
      </c>
      <c r="T66">
        <f>Drivers!T$8+Drivers!T$9+T65</f>
        <v>16326.372078587863</v>
      </c>
      <c r="U66">
        <f>Drivers!U$8+Drivers!U$9+U65</f>
        <v>14126.372078587867</v>
      </c>
      <c r="V66">
        <f>Drivers!V$8+Drivers!V$9+V65</f>
        <v>14126.372078587867</v>
      </c>
      <c r="W66">
        <f>Drivers!W$8+Drivers!W$9+W65</f>
        <v>14126.372078587869</v>
      </c>
      <c r="X66">
        <f>Drivers!X$8+Drivers!X$9+X65</f>
        <v>14126.372078587867</v>
      </c>
      <c r="Y66">
        <f>Drivers!Y$8+Drivers!Y$9+Y65</f>
        <v>14126.372078587867</v>
      </c>
      <c r="Z66">
        <f>Drivers!Z$8+Drivers!Z$9+Z65</f>
        <v>14126.372078587867</v>
      </c>
    </row>
    <row r="67" spans="2:28" x14ac:dyDescent="0.25">
      <c r="B67" t="s">
        <v>78</v>
      </c>
      <c r="C67">
        <f>(Drivers!C$8+C65*fixed_share_new)/C66</f>
        <v>0.46893820068562958</v>
      </c>
      <c r="D67">
        <f>(Drivers!D$8+D65*fixed_share_new)/D66</f>
        <v>0.52479946939706101</v>
      </c>
      <c r="E67">
        <f>(Drivers!E$8+E65*fixed_share_new)/E66</f>
        <v>0.57692386818320585</v>
      </c>
      <c r="F67">
        <f>(Drivers!F$8+F65*fixed_share_new)/F66</f>
        <v>0.52505965046130698</v>
      </c>
      <c r="G67">
        <f>(Drivers!G$8+G65*fixed_share_new)/G66</f>
        <v>0.50723415477893363</v>
      </c>
      <c r="H67">
        <f>(Drivers!H$8+H65*fixed_share_new)/H66</f>
        <v>0.51129455860073536</v>
      </c>
      <c r="I67">
        <f>(Drivers!I$8+I65*fixed_share_new)/I66</f>
        <v>0.47049651880376731</v>
      </c>
      <c r="J67">
        <f>(Drivers!J$8+J65*fixed_share_new)/J66</f>
        <v>0.41985842378963406</v>
      </c>
      <c r="K67">
        <f>(Drivers!K$8+K65*fixed_share_new)/K66</f>
        <v>0.39000916046093709</v>
      </c>
      <c r="L67">
        <f>(Drivers!L$8+L65*fixed_share_new)/L66</f>
        <v>0.40046888819469639</v>
      </c>
      <c r="M67">
        <f>(Drivers!M$8+M65*fixed_share_new)/M66</f>
        <v>0.48112102883614966</v>
      </c>
      <c r="N67">
        <f>(Drivers!N$8+N65*fixed_share_new)/N66</f>
        <v>0.43539528815770345</v>
      </c>
      <c r="O67">
        <f>(Drivers!O$8+O65*fixed_share_new)/O66</f>
        <v>0.48853140915562121</v>
      </c>
      <c r="P67">
        <f>(Drivers!P$8+P65*fixed_share_new)/P66</f>
        <v>0.49523600935956918</v>
      </c>
      <c r="Q67">
        <f>(Drivers!Q$8+Q65*fixed_share_new)/Q66</f>
        <v>0.56719751937043683</v>
      </c>
      <c r="R67">
        <f>(Drivers!R$8+R65*fixed_share_new)/R66</f>
        <v>0.56719751937043683</v>
      </c>
      <c r="S67">
        <f>(Drivers!S$8+S65*fixed_share_new)/S66</f>
        <v>0.56719751937043683</v>
      </c>
      <c r="T67">
        <f>(Drivers!T$8+T65*fixed_share_new)/T66</f>
        <v>0.51914921492379873</v>
      </c>
      <c r="U67">
        <f>(Drivers!U$8+U65*fixed_share_new)/U66</f>
        <v>0.6</v>
      </c>
      <c r="V67">
        <f>(Drivers!V$8+V65*fixed_share_new)/V66</f>
        <v>0.6</v>
      </c>
      <c r="W67">
        <f>(Drivers!W$8+W65*fixed_share_new)/W66</f>
        <v>0.6</v>
      </c>
      <c r="X67">
        <f>(Drivers!X$8+X65*fixed_share_new)/X66</f>
        <v>0.6</v>
      </c>
      <c r="Y67">
        <f>(Drivers!Y$8+Y65*fixed_share_new)/Y66</f>
        <v>0.6</v>
      </c>
      <c r="Z67">
        <f>(Drivers!Z$8+Z65*fixed_share_new)/Z66</f>
        <v>0.6</v>
      </c>
    </row>
    <row r="68" spans="2:28" x14ac:dyDescent="0.25">
      <c r="B68" t="s">
        <v>79</v>
      </c>
      <c r="C68">
        <f>(Drivers!C$10+C65*new_margin)/C66</f>
        <v>8.7391943852497003E-2</v>
      </c>
      <c r="D68">
        <f>(Drivers!D$10+D65*new_margin)/D66</f>
        <v>8.5562522022094661E-2</v>
      </c>
      <c r="E68">
        <f>(Drivers!E$10+E65*new_margin)/E66</f>
        <v>8.8277372889636996E-2</v>
      </c>
      <c r="F68">
        <f>(Drivers!F$10+F65*new_margin)/F66</f>
        <v>8.8522915162058957E-2</v>
      </c>
      <c r="G68">
        <f>(Drivers!G$10+G65*new_margin)/G66</f>
        <v>8.7170425167238608E-2</v>
      </c>
      <c r="H68">
        <f>(Drivers!H$10+H65*new_margin)/H66</f>
        <v>8.7294276962450928E-2</v>
      </c>
      <c r="I68">
        <f>(Drivers!I$10+I65*new_margin)/I66</f>
        <v>8.6709825191111242E-2</v>
      </c>
      <c r="J68">
        <f>(Drivers!J$10+J65*new_margin)/J66</f>
        <v>8.5440804857848829E-2</v>
      </c>
      <c r="K68">
        <f>(Drivers!K$10+K65*new_margin)/K66</f>
        <v>8.6710342455410983E-2</v>
      </c>
      <c r="L68">
        <f>(Drivers!L$10+L65*new_margin)/L66</f>
        <v>8.6874201613883026E-2</v>
      </c>
      <c r="M68">
        <f>(Drivers!M$10+M65*new_margin)/M66</f>
        <v>8.8241555563907642E-2</v>
      </c>
      <c r="N68">
        <f>(Drivers!N$10+N65*new_margin)/N66</f>
        <v>8.6131603567453932E-2</v>
      </c>
      <c r="O68">
        <f>(Drivers!O$10+O65*new_margin)/O66</f>
        <v>8.7468452088470275E-2</v>
      </c>
      <c r="P68">
        <f>(Drivers!P$10+P65*new_margin)/P66</f>
        <v>8.762071934613791E-2</v>
      </c>
      <c r="Q68">
        <f>(Drivers!Q$10+Q65*new_margin)/Q66</f>
        <v>8.8001529541476192E-2</v>
      </c>
      <c r="R68">
        <f>(Drivers!R$10+R65*new_margin)/R66</f>
        <v>8.8001529541476192E-2</v>
      </c>
      <c r="S68">
        <f>(Drivers!S$10+S65*new_margin)/S66</f>
        <v>8.8001529541476192E-2</v>
      </c>
      <c r="T68">
        <f>(Drivers!T$10+T65*new_margin)/T66</f>
        <v>0.09</v>
      </c>
      <c r="U68">
        <f>(Drivers!U$10+U65*new_margin)/U66</f>
        <v>0.09</v>
      </c>
      <c r="V68">
        <f>(Drivers!V$10+V65*new_margin)/V66</f>
        <v>0.09</v>
      </c>
      <c r="W68">
        <f>(Drivers!W$10+W65*new_margin)/W66</f>
        <v>0.09</v>
      </c>
      <c r="X68">
        <f>(Drivers!X$10+X65*new_margin)/X66</f>
        <v>0.09</v>
      </c>
      <c r="Y68">
        <f>(Drivers!Y$10+Y65*new_margin)/Y66</f>
        <v>0.09</v>
      </c>
      <c r="Z68">
        <f>(Drivers!Z$10+Z65*new_margin)/Z66</f>
        <v>0.09</v>
      </c>
    </row>
    <row r="69" spans="2:28" x14ac:dyDescent="0.25">
      <c r="B69" t="s">
        <v>80</v>
      </c>
      <c r="C69">
        <f>C66+0</f>
        <v>15418.571428571429</v>
      </c>
      <c r="D69">
        <f t="shared" ref="D69:Z69" si="22">D66+C71</f>
        <v>17231.071428571428</v>
      </c>
      <c r="E69">
        <f t="shared" si="22"/>
        <v>20521.788305908656</v>
      </c>
      <c r="F69">
        <f t="shared" si="22"/>
        <v>23933.214924991044</v>
      </c>
      <c r="G69">
        <f t="shared" si="22"/>
        <v>24023.534596733309</v>
      </c>
      <c r="H69">
        <f t="shared" si="22"/>
        <v>25123.18812588615</v>
      </c>
      <c r="I69">
        <f t="shared" si="22"/>
        <v>24003.706026660275</v>
      </c>
      <c r="J69">
        <f t="shared" si="22"/>
        <v>22680.529587656874</v>
      </c>
      <c r="K69">
        <f t="shared" si="22"/>
        <v>22313.860735504648</v>
      </c>
      <c r="L69">
        <f t="shared" si="22"/>
        <v>23483.587631078412</v>
      </c>
      <c r="M69">
        <f t="shared" si="22"/>
        <v>21044.145358208567</v>
      </c>
      <c r="N69">
        <f t="shared" si="22"/>
        <v>20193.398683587755</v>
      </c>
      <c r="O69">
        <f t="shared" si="22"/>
        <v>19525.038891602053</v>
      </c>
      <c r="P69">
        <f t="shared" si="22"/>
        <v>20774.586364302151</v>
      </c>
      <c r="Q69">
        <f t="shared" si="22"/>
        <v>18138.872078587869</v>
      </c>
      <c r="R69">
        <f t="shared" si="22"/>
        <v>18138.872078587869</v>
      </c>
      <c r="S69">
        <f t="shared" si="22"/>
        <v>18138.872078587869</v>
      </c>
      <c r="T69">
        <f t="shared" si="22"/>
        <v>16326.372078587863</v>
      </c>
      <c r="U69">
        <f t="shared" si="22"/>
        <v>14126.372078587867</v>
      </c>
      <c r="V69">
        <f t="shared" si="22"/>
        <v>14126.372078587867</v>
      </c>
      <c r="W69">
        <f t="shared" si="22"/>
        <v>14126.372078587869</v>
      </c>
      <c r="X69">
        <f t="shared" si="22"/>
        <v>14126.372078587867</v>
      </c>
      <c r="Y69">
        <f t="shared" si="22"/>
        <v>14126.372078587867</v>
      </c>
      <c r="Z69">
        <f t="shared" si="22"/>
        <v>14126.372078587867</v>
      </c>
    </row>
    <row r="70" spans="2:28" x14ac:dyDescent="0.25">
      <c r="B70" t="s">
        <v>81</v>
      </c>
      <c r="C70">
        <f t="shared" ref="C70:Z70" si="23">C69*MIN(C62,1)</f>
        <v>15418.571428571429</v>
      </c>
      <c r="D70">
        <f t="shared" si="23"/>
        <v>17231.071428571428</v>
      </c>
      <c r="E70">
        <f t="shared" si="23"/>
        <v>20521.788305908656</v>
      </c>
      <c r="F70">
        <f t="shared" si="23"/>
        <v>23933.214924991044</v>
      </c>
      <c r="G70">
        <f t="shared" si="23"/>
        <v>24023.534596733309</v>
      </c>
      <c r="H70">
        <f t="shared" si="23"/>
        <v>25123.18812588615</v>
      </c>
      <c r="I70">
        <f t="shared" si="23"/>
        <v>24003.706026660275</v>
      </c>
      <c r="J70">
        <f t="shared" si="23"/>
        <v>22680.529587656874</v>
      </c>
      <c r="K70">
        <f t="shared" si="23"/>
        <v>22313.860735504648</v>
      </c>
      <c r="L70">
        <f t="shared" si="23"/>
        <v>23483.587631078412</v>
      </c>
      <c r="M70">
        <f t="shared" si="23"/>
        <v>21044.145358208567</v>
      </c>
      <c r="N70">
        <f t="shared" si="23"/>
        <v>20193.398683587755</v>
      </c>
      <c r="O70">
        <f t="shared" si="23"/>
        <v>19525.038891602053</v>
      </c>
      <c r="P70">
        <f t="shared" si="23"/>
        <v>20774.586364302151</v>
      </c>
      <c r="Q70">
        <f t="shared" si="23"/>
        <v>18138.872078587869</v>
      </c>
      <c r="R70">
        <f t="shared" si="23"/>
        <v>18138.872078587869</v>
      </c>
      <c r="S70">
        <f t="shared" si="23"/>
        <v>18138.872078587869</v>
      </c>
      <c r="T70">
        <f t="shared" si="23"/>
        <v>16326.372078587863</v>
      </c>
      <c r="U70">
        <f t="shared" si="23"/>
        <v>14126.372078587867</v>
      </c>
      <c r="V70">
        <f t="shared" si="23"/>
        <v>14126.372078587867</v>
      </c>
      <c r="W70">
        <f t="shared" si="23"/>
        <v>14126.372078587869</v>
      </c>
      <c r="X70">
        <f t="shared" si="23"/>
        <v>14126.372078587867</v>
      </c>
      <c r="Y70">
        <f t="shared" si="23"/>
        <v>14126.372078587867</v>
      </c>
      <c r="Z70">
        <f t="shared" si="23"/>
        <v>14126.372078587867</v>
      </c>
    </row>
    <row r="71" spans="2:28" x14ac:dyDescent="0.25">
      <c r="B71" t="s">
        <v>82</v>
      </c>
      <c r="C71">
        <f t="shared" ref="C71:Z71" si="24">C69-C70</f>
        <v>0</v>
      </c>
      <c r="D71">
        <f t="shared" si="24"/>
        <v>0</v>
      </c>
      <c r="E71">
        <f t="shared" si="24"/>
        <v>0</v>
      </c>
      <c r="F71">
        <f t="shared" si="24"/>
        <v>0</v>
      </c>
      <c r="G71">
        <f t="shared" si="24"/>
        <v>0</v>
      </c>
      <c r="H71">
        <f t="shared" si="24"/>
        <v>0</v>
      </c>
      <c r="I71">
        <f t="shared" si="24"/>
        <v>0</v>
      </c>
      <c r="J71">
        <f t="shared" si="24"/>
        <v>0</v>
      </c>
      <c r="K71">
        <f t="shared" si="24"/>
        <v>0</v>
      </c>
      <c r="L71">
        <f t="shared" si="24"/>
        <v>0</v>
      </c>
      <c r="M71">
        <f t="shared" si="24"/>
        <v>0</v>
      </c>
      <c r="N71">
        <f t="shared" si="24"/>
        <v>0</v>
      </c>
      <c r="O71">
        <f t="shared" si="24"/>
        <v>0</v>
      </c>
      <c r="P71">
        <f t="shared" si="24"/>
        <v>0</v>
      </c>
      <c r="Q71">
        <f t="shared" si="24"/>
        <v>0</v>
      </c>
      <c r="R71">
        <f t="shared" si="24"/>
        <v>0</v>
      </c>
      <c r="S71">
        <f t="shared" si="24"/>
        <v>0</v>
      </c>
      <c r="T71">
        <f t="shared" si="24"/>
        <v>0</v>
      </c>
      <c r="U71">
        <f t="shared" si="24"/>
        <v>0</v>
      </c>
      <c r="V71">
        <f t="shared" si="24"/>
        <v>0</v>
      </c>
      <c r="W71">
        <f t="shared" si="24"/>
        <v>0</v>
      </c>
      <c r="X71">
        <f t="shared" si="24"/>
        <v>0</v>
      </c>
      <c r="Y71">
        <f t="shared" si="24"/>
        <v>0</v>
      </c>
      <c r="Z71">
        <f t="shared" si="24"/>
        <v>0</v>
      </c>
    </row>
    <row r="72" spans="2:28" x14ac:dyDescent="0.25">
      <c r="B72" t="s">
        <v>83</v>
      </c>
      <c r="C72">
        <f>$D$59*IF($H$59=0,Drivers!C$12,Drivers!C$13)</f>
        <v>0</v>
      </c>
      <c r="D72">
        <f>$D$59*IF($H$59=0,Drivers!D$12,Drivers!D$13)</f>
        <v>0</v>
      </c>
      <c r="E72">
        <f>$D$59*IF($H$59=0,Drivers!E$12,Drivers!E$13)</f>
        <v>0</v>
      </c>
      <c r="F72">
        <f>$D$59*IF($H$59=0,Drivers!F$12,Drivers!F$13)</f>
        <v>0</v>
      </c>
      <c r="G72">
        <f>$D$59*IF($H$59=0,Drivers!G$12,Drivers!G$13)</f>
        <v>0</v>
      </c>
      <c r="H72">
        <f>$D$59*IF($H$59=0,Drivers!H$12,Drivers!H$13)</f>
        <v>0</v>
      </c>
      <c r="I72">
        <f>$D$59*IF($H$59=0,Drivers!I$12,Drivers!I$13)</f>
        <v>0</v>
      </c>
      <c r="J72">
        <f>$D$59*IF($H$59=0,Drivers!J$12,Drivers!J$13)</f>
        <v>0</v>
      </c>
      <c r="K72">
        <f>$D$59*IF($H$59=0,Drivers!K$12,Drivers!K$13)</f>
        <v>0</v>
      </c>
      <c r="L72">
        <f>$D$59*IF($H$59=0,Drivers!L$12,Drivers!L$13)</f>
        <v>0</v>
      </c>
      <c r="M72">
        <f>$D$59*IF($H$59=0,Drivers!M$12,Drivers!M$13)</f>
        <v>0</v>
      </c>
      <c r="N72">
        <f>$D$59*IF($H$59=0,Drivers!N$12,Drivers!N$13)</f>
        <v>0</v>
      </c>
      <c r="O72">
        <f>$D$59*IF($H$59=0,Drivers!O$12,Drivers!O$13)</f>
        <v>0</v>
      </c>
      <c r="P72">
        <f>$D$59*IF($H$59=0,Drivers!P$12,Drivers!P$13)</f>
        <v>0</v>
      </c>
      <c r="Q72">
        <f>$D$59*IF($H$59=0,Drivers!Q$12,Drivers!Q$13)</f>
        <v>0</v>
      </c>
      <c r="R72">
        <f>$D$59*IF($H$59=0,Drivers!R$12,Drivers!R$13)</f>
        <v>0</v>
      </c>
      <c r="S72">
        <f>$D$59*IF($H$59=0,Drivers!S$12,Drivers!S$13)</f>
        <v>0</v>
      </c>
      <c r="T72">
        <f>$D$59*IF($H$59=0,Drivers!T$12,Drivers!T$13)</f>
        <v>0</v>
      </c>
      <c r="U72">
        <f>$D$59*IF($H$59=0,Drivers!U$12,Drivers!U$13)</f>
        <v>0</v>
      </c>
      <c r="V72">
        <f>$D$59*IF($H$59=0,Drivers!V$12,Drivers!V$13)</f>
        <v>0</v>
      </c>
      <c r="W72">
        <f>$D$59*IF($H$59=0,Drivers!W$12,Drivers!W$13)</f>
        <v>0</v>
      </c>
      <c r="X72">
        <f>$D$59*IF($H$59=0,Drivers!X$12,Drivers!X$13)</f>
        <v>0</v>
      </c>
      <c r="Y72">
        <f>$D$59*IF($H$59=0,Drivers!Y$12,Drivers!Y$13)</f>
        <v>0</v>
      </c>
      <c r="Z72">
        <f>$D$59*IF($H$59=0,Drivers!Z$12,Drivers!Z$13)</f>
        <v>0</v>
      </c>
    </row>
    <row r="73" spans="2:28" x14ac:dyDescent="0.25">
      <c r="B73" t="s">
        <v>84</v>
      </c>
      <c r="C73">
        <f t="shared" ref="C73:Z73" si="25">C70*(1-C68)</f>
        <v>14071.112499999999</v>
      </c>
      <c r="D73">
        <f t="shared" si="25"/>
        <v>15756.737499999997</v>
      </c>
      <c r="E73">
        <f t="shared" si="25"/>
        <v>18710.178747265767</v>
      </c>
      <c r="F73">
        <f t="shared" si="25"/>
        <v>21814.576970630736</v>
      </c>
      <c r="G73">
        <f t="shared" si="25"/>
        <v>21929.3928719162</v>
      </c>
      <c r="H73">
        <f t="shared" si="25"/>
        <v>22930.077583445287</v>
      </c>
      <c r="I73">
        <f t="shared" si="25"/>
        <v>21922.348873149738</v>
      </c>
      <c r="J73">
        <f t="shared" si="25"/>
        <v>20742.686885085219</v>
      </c>
      <c r="K73">
        <f t="shared" si="25"/>
        <v>20379.01822962669</v>
      </c>
      <c r="L73">
        <f t="shared" si="25"/>
        <v>21443.469704598814</v>
      </c>
      <c r="M73">
        <f t="shared" si="25"/>
        <v>19187.177236287254</v>
      </c>
      <c r="N73">
        <f t="shared" si="25"/>
        <v>18454.108873493427</v>
      </c>
      <c r="O73">
        <f t="shared" si="25"/>
        <v>17817.213962786438</v>
      </c>
      <c r="P73">
        <f t="shared" si="25"/>
        <v>18954.302162943528</v>
      </c>
      <c r="Q73">
        <f t="shared" si="25"/>
        <v>16542.623591514959</v>
      </c>
      <c r="R73">
        <f t="shared" si="25"/>
        <v>16542.623591514959</v>
      </c>
      <c r="S73">
        <f t="shared" si="25"/>
        <v>16542.623591514959</v>
      </c>
      <c r="T73">
        <f t="shared" si="25"/>
        <v>14856.998591514955</v>
      </c>
      <c r="U73">
        <f t="shared" si="25"/>
        <v>12854.998591514959</v>
      </c>
      <c r="V73">
        <f t="shared" si="25"/>
        <v>12854.998591514959</v>
      </c>
      <c r="W73">
        <f t="shared" si="25"/>
        <v>12854.998591514961</v>
      </c>
      <c r="X73">
        <f t="shared" si="25"/>
        <v>12854.998591514959</v>
      </c>
      <c r="Y73">
        <f t="shared" si="25"/>
        <v>12854.998591514959</v>
      </c>
      <c r="Z73">
        <f t="shared" si="25"/>
        <v>12854.998591514959</v>
      </c>
    </row>
    <row r="74" spans="2:28" x14ac:dyDescent="0.25">
      <c r="B74" t="s">
        <v>85</v>
      </c>
      <c r="C74">
        <f t="shared" ref="C74:Z74" si="26">C73*material_share*(EXP(C72)-1)</f>
        <v>0</v>
      </c>
      <c r="D74">
        <f t="shared" si="26"/>
        <v>0</v>
      </c>
      <c r="E74">
        <f t="shared" si="26"/>
        <v>0</v>
      </c>
      <c r="F74">
        <f t="shared" si="26"/>
        <v>0</v>
      </c>
      <c r="G74">
        <f t="shared" si="26"/>
        <v>0</v>
      </c>
      <c r="H74">
        <f t="shared" si="26"/>
        <v>0</v>
      </c>
      <c r="I74">
        <f t="shared" si="26"/>
        <v>0</v>
      </c>
      <c r="J74">
        <f t="shared" si="26"/>
        <v>0</v>
      </c>
      <c r="K74">
        <f t="shared" si="26"/>
        <v>0</v>
      </c>
      <c r="L74">
        <f t="shared" si="26"/>
        <v>0</v>
      </c>
      <c r="M74">
        <f t="shared" si="26"/>
        <v>0</v>
      </c>
      <c r="N74">
        <f t="shared" si="26"/>
        <v>0</v>
      </c>
      <c r="O74">
        <f t="shared" si="26"/>
        <v>0</v>
      </c>
      <c r="P74">
        <f t="shared" si="26"/>
        <v>0</v>
      </c>
      <c r="Q74">
        <f t="shared" si="26"/>
        <v>0</v>
      </c>
      <c r="R74">
        <f t="shared" si="26"/>
        <v>0</v>
      </c>
      <c r="S74">
        <f t="shared" si="26"/>
        <v>0</v>
      </c>
      <c r="T74">
        <f t="shared" si="26"/>
        <v>0</v>
      </c>
      <c r="U74">
        <f t="shared" si="26"/>
        <v>0</v>
      </c>
      <c r="V74">
        <f t="shared" si="26"/>
        <v>0</v>
      </c>
      <c r="W74">
        <f t="shared" si="26"/>
        <v>0</v>
      </c>
      <c r="X74">
        <f t="shared" si="26"/>
        <v>0</v>
      </c>
      <c r="Y74">
        <f t="shared" si="26"/>
        <v>0</v>
      </c>
      <c r="Z74">
        <f t="shared" si="26"/>
        <v>0</v>
      </c>
    </row>
    <row r="75" spans="2:28" x14ac:dyDescent="0.25">
      <c r="B75" t="s">
        <v>86</v>
      </c>
      <c r="C75">
        <f t="shared" ref="C75:Z75" si="27">C74*(1-C67)*pass_through</f>
        <v>0</v>
      </c>
      <c r="D75">
        <f t="shared" si="27"/>
        <v>0</v>
      </c>
      <c r="E75">
        <f t="shared" si="27"/>
        <v>0</v>
      </c>
      <c r="F75">
        <f t="shared" si="27"/>
        <v>0</v>
      </c>
      <c r="G75">
        <f t="shared" si="27"/>
        <v>0</v>
      </c>
      <c r="H75">
        <f t="shared" si="27"/>
        <v>0</v>
      </c>
      <c r="I75">
        <f t="shared" si="27"/>
        <v>0</v>
      </c>
      <c r="J75">
        <f t="shared" si="27"/>
        <v>0</v>
      </c>
      <c r="K75">
        <f t="shared" si="27"/>
        <v>0</v>
      </c>
      <c r="L75">
        <f t="shared" si="27"/>
        <v>0</v>
      </c>
      <c r="M75">
        <f t="shared" si="27"/>
        <v>0</v>
      </c>
      <c r="N75">
        <f t="shared" si="27"/>
        <v>0</v>
      </c>
      <c r="O75">
        <f t="shared" si="27"/>
        <v>0</v>
      </c>
      <c r="P75">
        <f t="shared" si="27"/>
        <v>0</v>
      </c>
      <c r="Q75">
        <f t="shared" si="27"/>
        <v>0</v>
      </c>
      <c r="R75">
        <f t="shared" si="27"/>
        <v>0</v>
      </c>
      <c r="S75">
        <f t="shared" si="27"/>
        <v>0</v>
      </c>
      <c r="T75">
        <f t="shared" si="27"/>
        <v>0</v>
      </c>
      <c r="U75">
        <f t="shared" si="27"/>
        <v>0</v>
      </c>
      <c r="V75">
        <f t="shared" si="27"/>
        <v>0</v>
      </c>
      <c r="W75">
        <f t="shared" si="27"/>
        <v>0</v>
      </c>
      <c r="X75">
        <f t="shared" si="27"/>
        <v>0</v>
      </c>
      <c r="Y75">
        <f t="shared" si="27"/>
        <v>0</v>
      </c>
      <c r="Z75">
        <f t="shared" si="27"/>
        <v>0</v>
      </c>
    </row>
    <row r="76" spans="2:28" x14ac:dyDescent="0.25">
      <c r="B76" t="s">
        <v>87</v>
      </c>
      <c r="C76">
        <f>$G$59*IF($G$59&gt;=0,diesel_p90,-diesel_p10)*MIN(1,(Drivers!C$3+1)/main_months)</f>
        <v>0</v>
      </c>
      <c r="D76">
        <f>$G$59*IF($G$59&gt;=0,diesel_p90,-diesel_p10)*MIN(1,(Drivers!D$3+1)/main_months)</f>
        <v>0</v>
      </c>
      <c r="E76">
        <f>$G$59*IF($G$59&gt;=0,diesel_p90,-diesel_p10)*MIN(1,(Drivers!E$3+1)/main_months)</f>
        <v>0</v>
      </c>
      <c r="F76">
        <f>$G$59*IF($G$59&gt;=0,diesel_p90,-diesel_p10)*MIN(1,(Drivers!F$3+1)/main_months)</f>
        <v>0</v>
      </c>
      <c r="G76">
        <f>$G$59*IF($G$59&gt;=0,diesel_p90,-diesel_p10)*MIN(1,(Drivers!G$3+1)/main_months)</f>
        <v>0</v>
      </c>
      <c r="H76">
        <f>$G$59*IF($G$59&gt;=0,diesel_p90,-diesel_p10)*MIN(1,(Drivers!H$3+1)/main_months)</f>
        <v>0</v>
      </c>
      <c r="I76">
        <f>$G$59*IF($G$59&gt;=0,diesel_p90,-diesel_p10)*MIN(1,(Drivers!I$3+1)/main_months)</f>
        <v>0</v>
      </c>
      <c r="J76">
        <f>$G$59*IF($G$59&gt;=0,diesel_p90,-diesel_p10)*MIN(1,(Drivers!J$3+1)/main_months)</f>
        <v>0</v>
      </c>
      <c r="K76">
        <f>$G$59*IF($G$59&gt;=0,diesel_p90,-diesel_p10)*MIN(1,(Drivers!K$3+1)/main_months)</f>
        <v>0</v>
      </c>
      <c r="L76">
        <f>$G$59*IF($G$59&gt;=0,diesel_p90,-diesel_p10)*MIN(1,(Drivers!L$3+1)/main_months)</f>
        <v>0</v>
      </c>
      <c r="M76">
        <f>$G$59*IF($G$59&gt;=0,diesel_p90,-diesel_p10)*MIN(1,(Drivers!M$3+1)/main_months)</f>
        <v>0</v>
      </c>
      <c r="N76">
        <f>$G$59*IF($G$59&gt;=0,diesel_p90,-diesel_p10)*MIN(1,(Drivers!N$3+1)/main_months)</f>
        <v>0</v>
      </c>
      <c r="O76">
        <f>$G$59*IF($G$59&gt;=0,diesel_p90,-diesel_p10)*MIN(1,(Drivers!O$3+1)/main_months)</f>
        <v>0</v>
      </c>
      <c r="P76">
        <f>$G$59*IF($G$59&gt;=0,diesel_p90,-diesel_p10)*MIN(1,(Drivers!P$3+1)/main_months)</f>
        <v>0</v>
      </c>
      <c r="Q76">
        <f>$G$59*IF($G$59&gt;=0,diesel_p90,-diesel_p10)*MIN(1,(Drivers!Q$3+1)/main_months)</f>
        <v>0</v>
      </c>
      <c r="R76">
        <f>$G$59*IF($G$59&gt;=0,diesel_p90,-diesel_p10)*MIN(1,(Drivers!R$3+1)/main_months)</f>
        <v>0</v>
      </c>
      <c r="S76">
        <f>$G$59*IF($G$59&gt;=0,diesel_p90,-diesel_p10)*MIN(1,(Drivers!S$3+1)/main_months)</f>
        <v>0</v>
      </c>
      <c r="T76">
        <f>$G$59*IF($G$59&gt;=0,diesel_p90,-diesel_p10)*MIN(1,(Drivers!T$3+1)/main_months)</f>
        <v>0</v>
      </c>
      <c r="U76">
        <f>$G$59*IF($G$59&gt;=0,diesel_p90,-diesel_p10)*MIN(1,(Drivers!U$3+1)/main_months)</f>
        <v>0</v>
      </c>
      <c r="V76">
        <f>$G$59*IF($G$59&gt;=0,diesel_p90,-diesel_p10)*MIN(1,(Drivers!V$3+1)/main_months)</f>
        <v>0</v>
      </c>
      <c r="W76">
        <f>$G$59*IF($G$59&gt;=0,diesel_p90,-diesel_p10)*MIN(1,(Drivers!W$3+1)/main_months)</f>
        <v>0</v>
      </c>
      <c r="X76">
        <f>$G$59*IF($G$59&gt;=0,diesel_p90,-diesel_p10)*MIN(1,(Drivers!X$3+1)/main_months)</f>
        <v>0</v>
      </c>
      <c r="Y76">
        <f>$G$59*IF($G$59&gt;=0,diesel_p90,-diesel_p10)*MIN(1,(Drivers!Y$3+1)/main_months)</f>
        <v>0</v>
      </c>
      <c r="Z76">
        <f>$G$59*IF($G$59&gt;=0,diesel_p90,-diesel_p10)*MIN(1,(Drivers!Z$3+1)/main_months)</f>
        <v>0</v>
      </c>
    </row>
    <row r="77" spans="2:28" x14ac:dyDescent="0.25">
      <c r="B77" t="s">
        <v>88</v>
      </c>
      <c r="C77">
        <f t="shared" ref="C77:Z77" si="28">C73*fuel_share*(EXP(C76)-1)</f>
        <v>0</v>
      </c>
      <c r="D77">
        <f t="shared" si="28"/>
        <v>0</v>
      </c>
      <c r="E77">
        <f t="shared" si="28"/>
        <v>0</v>
      </c>
      <c r="F77">
        <f t="shared" si="28"/>
        <v>0</v>
      </c>
      <c r="G77">
        <f t="shared" si="28"/>
        <v>0</v>
      </c>
      <c r="H77">
        <f t="shared" si="28"/>
        <v>0</v>
      </c>
      <c r="I77">
        <f t="shared" si="28"/>
        <v>0</v>
      </c>
      <c r="J77">
        <f t="shared" si="28"/>
        <v>0</v>
      </c>
      <c r="K77">
        <f t="shared" si="28"/>
        <v>0</v>
      </c>
      <c r="L77">
        <f t="shared" si="28"/>
        <v>0</v>
      </c>
      <c r="M77">
        <f t="shared" si="28"/>
        <v>0</v>
      </c>
      <c r="N77">
        <f t="shared" si="28"/>
        <v>0</v>
      </c>
      <c r="O77">
        <f t="shared" si="28"/>
        <v>0</v>
      </c>
      <c r="P77">
        <f t="shared" si="28"/>
        <v>0</v>
      </c>
      <c r="Q77">
        <f t="shared" si="28"/>
        <v>0</v>
      </c>
      <c r="R77">
        <f t="shared" si="28"/>
        <v>0</v>
      </c>
      <c r="S77">
        <f t="shared" si="28"/>
        <v>0</v>
      </c>
      <c r="T77">
        <f t="shared" si="28"/>
        <v>0</v>
      </c>
      <c r="U77">
        <f t="shared" si="28"/>
        <v>0</v>
      </c>
      <c r="V77">
        <f t="shared" si="28"/>
        <v>0</v>
      </c>
      <c r="W77">
        <f t="shared" si="28"/>
        <v>0</v>
      </c>
      <c r="X77">
        <f t="shared" si="28"/>
        <v>0</v>
      </c>
      <c r="Y77">
        <f t="shared" si="28"/>
        <v>0</v>
      </c>
      <c r="Z77">
        <f t="shared" si="28"/>
        <v>0</v>
      </c>
    </row>
    <row r="78" spans="2:28" x14ac:dyDescent="0.25">
      <c r="B78" t="s">
        <v>89</v>
      </c>
      <c r="C78">
        <f t="shared" ref="C78:Z78" si="29">gc_per_day*exposure*C61</f>
        <v>0</v>
      </c>
      <c r="D78">
        <f t="shared" si="29"/>
        <v>0</v>
      </c>
      <c r="E78">
        <f t="shared" si="29"/>
        <v>0</v>
      </c>
      <c r="F78">
        <f t="shared" si="29"/>
        <v>0</v>
      </c>
      <c r="G78">
        <f t="shared" si="29"/>
        <v>0</v>
      </c>
      <c r="H78">
        <f t="shared" si="29"/>
        <v>0</v>
      </c>
      <c r="I78">
        <f t="shared" si="29"/>
        <v>0</v>
      </c>
      <c r="J78">
        <f t="shared" si="29"/>
        <v>0</v>
      </c>
      <c r="K78">
        <f t="shared" si="29"/>
        <v>0</v>
      </c>
      <c r="L78">
        <f t="shared" si="29"/>
        <v>0</v>
      </c>
      <c r="M78">
        <f t="shared" si="29"/>
        <v>0</v>
      </c>
      <c r="N78">
        <f t="shared" si="29"/>
        <v>0</v>
      </c>
      <c r="O78">
        <f t="shared" si="29"/>
        <v>0</v>
      </c>
      <c r="P78">
        <f t="shared" si="29"/>
        <v>0</v>
      </c>
      <c r="Q78">
        <f t="shared" si="29"/>
        <v>0</v>
      </c>
      <c r="R78">
        <f t="shared" si="29"/>
        <v>0</v>
      </c>
      <c r="S78">
        <f t="shared" si="29"/>
        <v>0</v>
      </c>
      <c r="T78">
        <f t="shared" si="29"/>
        <v>0</v>
      </c>
      <c r="U78">
        <f t="shared" si="29"/>
        <v>0</v>
      </c>
      <c r="V78">
        <f t="shared" si="29"/>
        <v>0</v>
      </c>
      <c r="W78">
        <f t="shared" si="29"/>
        <v>0</v>
      </c>
      <c r="X78">
        <f t="shared" si="29"/>
        <v>0</v>
      </c>
      <c r="Y78">
        <f t="shared" si="29"/>
        <v>0</v>
      </c>
      <c r="Z78">
        <f t="shared" si="29"/>
        <v>0</v>
      </c>
    </row>
    <row r="79" spans="2:28" x14ac:dyDescent="0.25">
      <c r="B79" t="s">
        <v>90</v>
      </c>
      <c r="C79">
        <f t="shared" ref="C79:Z79" si="30">C70+C75</f>
        <v>15418.571428571429</v>
      </c>
      <c r="D79">
        <f t="shared" si="30"/>
        <v>17231.071428571428</v>
      </c>
      <c r="E79">
        <f t="shared" si="30"/>
        <v>20521.788305908656</v>
      </c>
      <c r="F79">
        <f t="shared" si="30"/>
        <v>23933.214924991044</v>
      </c>
      <c r="G79">
        <f t="shared" si="30"/>
        <v>24023.534596733309</v>
      </c>
      <c r="H79">
        <f t="shared" si="30"/>
        <v>25123.18812588615</v>
      </c>
      <c r="I79">
        <f t="shared" si="30"/>
        <v>24003.706026660275</v>
      </c>
      <c r="J79">
        <f t="shared" si="30"/>
        <v>22680.529587656874</v>
      </c>
      <c r="K79">
        <f t="shared" si="30"/>
        <v>22313.860735504648</v>
      </c>
      <c r="L79">
        <f t="shared" si="30"/>
        <v>23483.587631078412</v>
      </c>
      <c r="M79">
        <f t="shared" si="30"/>
        <v>21044.145358208567</v>
      </c>
      <c r="N79">
        <f t="shared" si="30"/>
        <v>20193.398683587755</v>
      </c>
      <c r="O79">
        <f t="shared" si="30"/>
        <v>19525.038891602053</v>
      </c>
      <c r="P79">
        <f t="shared" si="30"/>
        <v>20774.586364302151</v>
      </c>
      <c r="Q79">
        <f t="shared" si="30"/>
        <v>18138.872078587869</v>
      </c>
      <c r="R79">
        <f t="shared" si="30"/>
        <v>18138.872078587869</v>
      </c>
      <c r="S79">
        <f t="shared" si="30"/>
        <v>18138.872078587869</v>
      </c>
      <c r="T79">
        <f t="shared" si="30"/>
        <v>16326.372078587863</v>
      </c>
      <c r="U79">
        <f t="shared" si="30"/>
        <v>14126.372078587867</v>
      </c>
      <c r="V79">
        <f t="shared" si="30"/>
        <v>14126.372078587867</v>
      </c>
      <c r="W79">
        <f t="shared" si="30"/>
        <v>14126.372078587869</v>
      </c>
      <c r="X79">
        <f t="shared" si="30"/>
        <v>14126.372078587867</v>
      </c>
      <c r="Y79">
        <f t="shared" si="30"/>
        <v>14126.372078587867</v>
      </c>
      <c r="Z79">
        <f t="shared" si="30"/>
        <v>14126.372078587867</v>
      </c>
      <c r="AA79">
        <f>SUM(C79:N79)</f>
        <v>259970.59683335855</v>
      </c>
      <c r="AB79">
        <f>SUM(C79:Z79)</f>
        <v>455771.44287514157</v>
      </c>
    </row>
    <row r="80" spans="2:28" x14ac:dyDescent="0.25">
      <c r="B80" t="s">
        <v>91</v>
      </c>
      <c r="C80">
        <f t="shared" ref="C80:Z80" si="31">C70*C68+C75-C74-C77-C78</f>
        <v>1347.4589285714289</v>
      </c>
      <c r="D80">
        <f t="shared" si="31"/>
        <v>1474.3339285714289</v>
      </c>
      <c r="E80">
        <f t="shared" si="31"/>
        <v>1811.6095586428903</v>
      </c>
      <c r="F80">
        <f t="shared" si="31"/>
        <v>2118.6379543603052</v>
      </c>
      <c r="G80">
        <f t="shared" si="31"/>
        <v>2094.1417248171088</v>
      </c>
      <c r="H80">
        <f t="shared" si="31"/>
        <v>2193.1105424408643</v>
      </c>
      <c r="I80">
        <f t="shared" si="31"/>
        <v>2081.3571535105357</v>
      </c>
      <c r="J80">
        <f t="shared" si="31"/>
        <v>1937.8427025716576</v>
      </c>
      <c r="K80">
        <f t="shared" si="31"/>
        <v>1934.8425058779569</v>
      </c>
      <c r="L80">
        <f t="shared" si="31"/>
        <v>2040.1179264795956</v>
      </c>
      <c r="M80">
        <f t="shared" si="31"/>
        <v>1856.9681219213103</v>
      </c>
      <c r="N80">
        <f t="shared" si="31"/>
        <v>1739.2898100943266</v>
      </c>
      <c r="O80">
        <f t="shared" si="31"/>
        <v>1707.824928815613</v>
      </c>
      <c r="P80">
        <f t="shared" si="31"/>
        <v>1820.2842013586223</v>
      </c>
      <c r="Q80">
        <f t="shared" si="31"/>
        <v>1596.2484870729079</v>
      </c>
      <c r="R80">
        <f t="shared" si="31"/>
        <v>1596.2484870729079</v>
      </c>
      <c r="S80">
        <f t="shared" si="31"/>
        <v>1596.2484870729079</v>
      </c>
      <c r="T80">
        <f t="shared" si="31"/>
        <v>1469.3734870729077</v>
      </c>
      <c r="U80">
        <f t="shared" si="31"/>
        <v>1271.3734870729079</v>
      </c>
      <c r="V80">
        <f t="shared" si="31"/>
        <v>1271.3734870729079</v>
      </c>
      <c r="W80">
        <f t="shared" si="31"/>
        <v>1271.3734870729081</v>
      </c>
      <c r="X80">
        <f t="shared" si="31"/>
        <v>1271.3734870729079</v>
      </c>
      <c r="Y80">
        <f t="shared" si="31"/>
        <v>1271.3734870729079</v>
      </c>
      <c r="Z80">
        <f t="shared" si="31"/>
        <v>1271.3734870729079</v>
      </c>
      <c r="AA80">
        <f>SUM(C80:N80)</f>
        <v>22629.710857859405</v>
      </c>
      <c r="AB80">
        <f>SUM(C80:Z80)</f>
        <v>40044.179858762735</v>
      </c>
    </row>
    <row r="81" spans="1:28" x14ac:dyDescent="0.25">
      <c r="B81" t="s">
        <v>92</v>
      </c>
      <c r="C81" s="3">
        <f t="shared" ref="C81:Z81" si="32">IF(C79=0,0,C80/C79)</f>
        <v>8.7391943852497003E-2</v>
      </c>
      <c r="D81" s="3">
        <f t="shared" si="32"/>
        <v>8.5562522022094661E-2</v>
      </c>
      <c r="E81" s="3">
        <f t="shared" si="32"/>
        <v>8.8277372889636996E-2</v>
      </c>
      <c r="F81" s="3">
        <f t="shared" si="32"/>
        <v>8.8522915162058957E-2</v>
      </c>
      <c r="G81" s="3">
        <f t="shared" si="32"/>
        <v>8.7170425167238608E-2</v>
      </c>
      <c r="H81" s="3">
        <f t="shared" si="32"/>
        <v>8.7294276962450928E-2</v>
      </c>
      <c r="I81" s="3">
        <f t="shared" si="32"/>
        <v>8.6709825191111242E-2</v>
      </c>
      <c r="J81" s="3">
        <f t="shared" si="32"/>
        <v>8.5440804857848829E-2</v>
      </c>
      <c r="K81" s="3">
        <f t="shared" si="32"/>
        <v>8.6710342455410983E-2</v>
      </c>
      <c r="L81" s="3">
        <f t="shared" si="32"/>
        <v>8.6874201613883026E-2</v>
      </c>
      <c r="M81" s="3">
        <f t="shared" si="32"/>
        <v>8.8241555563907642E-2</v>
      </c>
      <c r="N81" s="3">
        <f t="shared" si="32"/>
        <v>8.6131603567453932E-2</v>
      </c>
      <c r="O81" s="3">
        <f t="shared" si="32"/>
        <v>8.7468452088470275E-2</v>
      </c>
      <c r="P81" s="3">
        <f t="shared" si="32"/>
        <v>8.762071934613791E-2</v>
      </c>
      <c r="Q81" s="3">
        <f t="shared" si="32"/>
        <v>8.8001529541476192E-2</v>
      </c>
      <c r="R81" s="3">
        <f t="shared" si="32"/>
        <v>8.8001529541476192E-2</v>
      </c>
      <c r="S81" s="3">
        <f t="shared" si="32"/>
        <v>8.8001529541476192E-2</v>
      </c>
      <c r="T81" s="3">
        <f t="shared" si="32"/>
        <v>0.09</v>
      </c>
      <c r="U81" s="3">
        <f t="shared" si="32"/>
        <v>0.09</v>
      </c>
      <c r="V81" s="3">
        <f t="shared" si="32"/>
        <v>0.09</v>
      </c>
      <c r="W81" s="3">
        <f t="shared" si="32"/>
        <v>0.09</v>
      </c>
      <c r="X81" s="3">
        <f t="shared" si="32"/>
        <v>0.09</v>
      </c>
      <c r="Y81" s="3">
        <f t="shared" si="32"/>
        <v>0.09</v>
      </c>
      <c r="Z81" s="3">
        <f t="shared" si="32"/>
        <v>0.09</v>
      </c>
      <c r="AA81" s="3">
        <f>AA80/AA79</f>
        <v>8.7047193542295384E-2</v>
      </c>
      <c r="AB81" s="3">
        <f>AB80/AB79</f>
        <v>8.7860221356020382E-2</v>
      </c>
    </row>
    <row r="84" spans="1:28" x14ac:dyDescent="0.25">
      <c r="A84" s="1" t="s">
        <v>95</v>
      </c>
    </row>
    <row r="85" spans="1:28" x14ac:dyDescent="0.25">
      <c r="B85" s="1" t="s">
        <v>30</v>
      </c>
      <c r="C85" s="1" t="s">
        <v>31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36</v>
      </c>
      <c r="I85" s="1" t="s">
        <v>37</v>
      </c>
      <c r="J85" s="1" t="s">
        <v>38</v>
      </c>
      <c r="K85" s="1" t="s">
        <v>39</v>
      </c>
      <c r="L85" s="1" t="s">
        <v>40</v>
      </c>
      <c r="M85" s="1" t="s">
        <v>41</v>
      </c>
      <c r="N85" s="1" t="s">
        <v>42</v>
      </c>
      <c r="O85" s="1" t="s">
        <v>43</v>
      </c>
      <c r="P85" s="1" t="s">
        <v>44</v>
      </c>
      <c r="Q85" s="1" t="s">
        <v>45</v>
      </c>
      <c r="R85" s="1" t="s">
        <v>46</v>
      </c>
      <c r="S85" s="1" t="s">
        <v>47</v>
      </c>
      <c r="T85" s="1" t="s">
        <v>48</v>
      </c>
      <c r="U85" s="1" t="s">
        <v>49</v>
      </c>
      <c r="V85" s="1" t="s">
        <v>50</v>
      </c>
      <c r="W85" s="1" t="s">
        <v>51</v>
      </c>
      <c r="X85" s="1" t="s">
        <v>52</v>
      </c>
      <c r="Y85" s="1" t="s">
        <v>53</v>
      </c>
      <c r="Z85" s="1" t="s">
        <v>54</v>
      </c>
      <c r="AA85" s="1" t="s">
        <v>68</v>
      </c>
      <c r="AB85" s="1" t="s">
        <v>69</v>
      </c>
    </row>
    <row r="86" spans="1:28" x14ac:dyDescent="0.25">
      <c r="B86" t="s">
        <v>70</v>
      </c>
      <c r="C86">
        <f>set_weather</f>
        <v>0</v>
      </c>
      <c r="D86">
        <f>set_tariff</f>
        <v>0</v>
      </c>
      <c r="E86">
        <f>set_rate_bp</f>
        <v>0</v>
      </c>
      <c r="F86">
        <v>0</v>
      </c>
      <c r="G86">
        <v>0</v>
      </c>
      <c r="H86">
        <f>set_episode</f>
        <v>0</v>
      </c>
    </row>
    <row r="87" spans="1:28" x14ac:dyDescent="0.25">
      <c r="B87" t="s">
        <v>71</v>
      </c>
      <c r="C87">
        <f>IF($C$86&gt;=0,Drivers!C$5+$C$86*(Drivers!C$7-Drivers!C$5),Drivers!C$5+$C$86*(Drivers!C$5-Drivers!C$6))</f>
        <v>2.0933000000000002</v>
      </c>
      <c r="D87">
        <f>IF($C$86&gt;=0,Drivers!D$5+$C$86*(Drivers!D$7-Drivers!D$5),Drivers!D$5+$C$86*(Drivers!D$5-Drivers!D$6))</f>
        <v>1.8519000000000001</v>
      </c>
      <c r="E87">
        <f>IF($C$86&gt;=0,Drivers!E$5+$C$86*(Drivers!E$7-Drivers!E$5),Drivers!E$5+$C$86*(Drivers!E$5-Drivers!E$6))</f>
        <v>2.7688999999999999</v>
      </c>
      <c r="F87">
        <f>IF($C$86&gt;=0,Drivers!F$5+$C$86*(Drivers!F$7-Drivers!F$5),Drivers!F$5+$C$86*(Drivers!F$5-Drivers!F$6))</f>
        <v>3.7783000000000002</v>
      </c>
      <c r="G87">
        <f>IF($C$86&gt;=0,Drivers!G$5+$C$86*(Drivers!G$7-Drivers!G$5),Drivers!G$5+$C$86*(Drivers!G$5-Drivers!G$6))</f>
        <v>3.3389000000000002</v>
      </c>
      <c r="H87">
        <f>IF($C$86&gt;=0,Drivers!H$5+$C$86*(Drivers!H$7-Drivers!H$5),Drivers!H$5+$C$86*(Drivers!H$5-Drivers!H$6))</f>
        <v>2.6347999999999998</v>
      </c>
      <c r="I87">
        <f>IF($C$86&gt;=0,Drivers!I$5+$C$86*(Drivers!I$7-Drivers!I$5),Drivers!I$5+$C$86*(Drivers!I$5-Drivers!I$6))</f>
        <v>2.7483</v>
      </c>
      <c r="J87">
        <f>IF($C$86&gt;=0,Drivers!J$5+$C$86*(Drivers!J$7-Drivers!J$5),Drivers!J$5+$C$86*(Drivers!J$5-Drivers!J$6))</f>
        <v>2.6274000000000002</v>
      </c>
      <c r="K87">
        <f>IF($C$86&gt;=0,Drivers!K$5+$C$86*(Drivers!K$7-Drivers!K$5),Drivers!K$5+$C$86*(Drivers!K$5-Drivers!K$6))</f>
        <v>2.1036999999999999</v>
      </c>
      <c r="L87">
        <f>IF($C$86&gt;=0,Drivers!L$5+$C$86*(Drivers!L$7-Drivers!L$5),Drivers!L$5+$C$86*(Drivers!L$5-Drivers!L$6))</f>
        <v>1.8523000000000001</v>
      </c>
      <c r="M87">
        <f>IF($C$86&gt;=0,Drivers!M$5+$C$86*(Drivers!M$7-Drivers!M$5),Drivers!M$5+$C$86*(Drivers!M$5-Drivers!M$6))</f>
        <v>1.7116</v>
      </c>
      <c r="N87">
        <f>IF($C$86&gt;=0,Drivers!N$5+$C$86*(Drivers!N$7-Drivers!N$5),Drivers!N$5+$C$86*(Drivers!N$5-Drivers!N$6))</f>
        <v>1.3512999999999999</v>
      </c>
      <c r="O87">
        <f>IF($C$86&gt;=0,Drivers!O$5+$C$86*(Drivers!O$7-Drivers!O$5),Drivers!O$5+$C$86*(Drivers!O$5-Drivers!O$6))</f>
        <v>2.0933000000000002</v>
      </c>
      <c r="P87">
        <f>IF($C$86&gt;=0,Drivers!P$5+$C$86*(Drivers!P$7-Drivers!P$5),Drivers!P$5+$C$86*(Drivers!P$5-Drivers!P$6))</f>
        <v>1.8519000000000001</v>
      </c>
      <c r="Q87">
        <f>IF($C$86&gt;=0,Drivers!Q$5+$C$86*(Drivers!Q$7-Drivers!Q$5),Drivers!Q$5+$C$86*(Drivers!Q$5-Drivers!Q$6))</f>
        <v>2.7688999999999999</v>
      </c>
      <c r="R87">
        <f>IF($C$86&gt;=0,Drivers!R$5+$C$86*(Drivers!R$7-Drivers!R$5),Drivers!R$5+$C$86*(Drivers!R$5-Drivers!R$6))</f>
        <v>3.7783000000000002</v>
      </c>
      <c r="S87">
        <f>IF($C$86&gt;=0,Drivers!S$5+$C$86*(Drivers!S$7-Drivers!S$5),Drivers!S$5+$C$86*(Drivers!S$5-Drivers!S$6))</f>
        <v>3.3389000000000002</v>
      </c>
      <c r="T87">
        <f>IF($C$86&gt;=0,Drivers!T$5+$C$86*(Drivers!T$7-Drivers!T$5),Drivers!T$5+$C$86*(Drivers!T$5-Drivers!T$6))</f>
        <v>2.6347999999999998</v>
      </c>
      <c r="U87">
        <f>IF($C$86&gt;=0,Drivers!U$5+$C$86*(Drivers!U$7-Drivers!U$5),Drivers!U$5+$C$86*(Drivers!U$5-Drivers!U$6))</f>
        <v>2.7483</v>
      </c>
      <c r="V87">
        <f>IF($C$86&gt;=0,Drivers!V$5+$C$86*(Drivers!V$7-Drivers!V$5),Drivers!V$5+$C$86*(Drivers!V$5-Drivers!V$6))</f>
        <v>2.6274000000000002</v>
      </c>
      <c r="W87">
        <f>IF($C$86&gt;=0,Drivers!W$5+$C$86*(Drivers!W$7-Drivers!W$5),Drivers!W$5+$C$86*(Drivers!W$5-Drivers!W$6))</f>
        <v>2.1036999999999999</v>
      </c>
      <c r="X87">
        <f>IF($C$86&gt;=0,Drivers!X$5+$C$86*(Drivers!X$7-Drivers!X$5),Drivers!X$5+$C$86*(Drivers!X$5-Drivers!X$6))</f>
        <v>1.8523000000000001</v>
      </c>
      <c r="Y87">
        <f>IF($C$86&gt;=0,Drivers!Y$5+$C$86*(Drivers!Y$7-Drivers!Y$5),Drivers!Y$5+$C$86*(Drivers!Y$5-Drivers!Y$6))</f>
        <v>1.7116</v>
      </c>
      <c r="Z87">
        <f>IF($C$86&gt;=0,Drivers!Z$5+$C$86*(Drivers!Z$7-Drivers!Z$5),Drivers!Z$5+$C$86*(Drivers!Z$5-Drivers!Z$6))</f>
        <v>1.3512999999999999</v>
      </c>
    </row>
    <row r="88" spans="1:28" x14ac:dyDescent="0.25">
      <c r="B88" t="s">
        <v>72</v>
      </c>
      <c r="C88">
        <f>C87-Drivers!C$5</f>
        <v>0</v>
      </c>
      <c r="D88">
        <f>D87-Drivers!D$5</f>
        <v>0</v>
      </c>
      <c r="E88">
        <f>E87-Drivers!E$5</f>
        <v>0</v>
      </c>
      <c r="F88">
        <f>F87-Drivers!F$5</f>
        <v>0</v>
      </c>
      <c r="G88">
        <f>G87-Drivers!G$5</f>
        <v>0</v>
      </c>
      <c r="H88">
        <f>H87-Drivers!H$5</f>
        <v>0</v>
      </c>
      <c r="I88">
        <f>I87-Drivers!I$5</f>
        <v>0</v>
      </c>
      <c r="J88">
        <f>J87-Drivers!J$5</f>
        <v>0</v>
      </c>
      <c r="K88">
        <f>K87-Drivers!K$5</f>
        <v>0</v>
      </c>
      <c r="L88">
        <f>L87-Drivers!L$5</f>
        <v>0</v>
      </c>
      <c r="M88">
        <f>M87-Drivers!M$5</f>
        <v>0</v>
      </c>
      <c r="N88">
        <f>N87-Drivers!N$5</f>
        <v>0</v>
      </c>
      <c r="O88">
        <f>O87-Drivers!O$5</f>
        <v>0</v>
      </c>
      <c r="P88">
        <f>P87-Drivers!P$5</f>
        <v>0</v>
      </c>
      <c r="Q88">
        <f>Q87-Drivers!Q$5</f>
        <v>0</v>
      </c>
      <c r="R88">
        <f>R87-Drivers!R$5</f>
        <v>0</v>
      </c>
      <c r="S88">
        <f>S87-Drivers!S$5</f>
        <v>0</v>
      </c>
      <c r="T88">
        <f>T87-Drivers!T$5</f>
        <v>0</v>
      </c>
      <c r="U88">
        <f>U87-Drivers!U$5</f>
        <v>0</v>
      </c>
      <c r="V88">
        <f>V87-Drivers!V$5</f>
        <v>0</v>
      </c>
      <c r="W88">
        <f>W87-Drivers!W$5</f>
        <v>0</v>
      </c>
      <c r="X88">
        <f>X87-Drivers!X$5</f>
        <v>0</v>
      </c>
      <c r="Y88">
        <f>Y87-Drivers!Y$5</f>
        <v>0</v>
      </c>
      <c r="Z88">
        <f>Z87-Drivers!Z$5</f>
        <v>0</v>
      </c>
    </row>
    <row r="89" spans="1:28" x14ac:dyDescent="0.25">
      <c r="B89" t="s">
        <v>73</v>
      </c>
      <c r="C89">
        <f>1-exposure*C88/Drivers!C$4</f>
        <v>1</v>
      </c>
      <c r="D89">
        <f>1-exposure*D88/Drivers!D$4</f>
        <v>1</v>
      </c>
      <c r="E89">
        <f>1-exposure*E88/Drivers!E$4</f>
        <v>1</v>
      </c>
      <c r="F89">
        <f>1-exposure*F88/Drivers!F$4</f>
        <v>1</v>
      </c>
      <c r="G89">
        <f>1-exposure*G88/Drivers!G$4</f>
        <v>1</v>
      </c>
      <c r="H89">
        <f>1-exposure*H88/Drivers!H$4</f>
        <v>1</v>
      </c>
      <c r="I89">
        <f>1-exposure*I88/Drivers!I$4</f>
        <v>1</v>
      </c>
      <c r="J89">
        <f>1-exposure*J88/Drivers!J$4</f>
        <v>1</v>
      </c>
      <c r="K89">
        <f>1-exposure*K88/Drivers!K$4</f>
        <v>1</v>
      </c>
      <c r="L89">
        <f>1-exposure*L88/Drivers!L$4</f>
        <v>1</v>
      </c>
      <c r="M89">
        <f>1-exposure*M88/Drivers!M$4</f>
        <v>1</v>
      </c>
      <c r="N89">
        <f>1-exposure*N88/Drivers!N$4</f>
        <v>1</v>
      </c>
      <c r="O89">
        <f>1-exposure*O88/Drivers!O$4</f>
        <v>1</v>
      </c>
      <c r="P89">
        <f>1-exposure*P88/Drivers!P$4</f>
        <v>1</v>
      </c>
      <c r="Q89">
        <f>1-exposure*Q88/Drivers!Q$4</f>
        <v>1</v>
      </c>
      <c r="R89">
        <f>1-exposure*R88/Drivers!R$4</f>
        <v>1</v>
      </c>
      <c r="S89">
        <f>1-exposure*S88/Drivers!S$4</f>
        <v>1</v>
      </c>
      <c r="T89">
        <f>1-exposure*T88/Drivers!T$4</f>
        <v>1</v>
      </c>
      <c r="U89">
        <f>1-exposure*U88/Drivers!U$4</f>
        <v>1</v>
      </c>
      <c r="V89">
        <f>1-exposure*V88/Drivers!V$4</f>
        <v>1</v>
      </c>
      <c r="W89">
        <f>1-exposure*W88/Drivers!W$4</f>
        <v>1</v>
      </c>
      <c r="X89">
        <f>1-exposure*X88/Drivers!X$4</f>
        <v>1</v>
      </c>
      <c r="Y89">
        <f>1-exposure*Y88/Drivers!Y$4</f>
        <v>1</v>
      </c>
      <c r="Z89">
        <f>1-exposure*Z88/Drivers!Z$4</f>
        <v>1</v>
      </c>
    </row>
    <row r="90" spans="1:28" x14ac:dyDescent="0.25">
      <c r="B90" t="s">
        <v>74</v>
      </c>
      <c r="C90">
        <f>IF(Drivers!C$3-rate_lag&gt;=rate_start,$E$86/100,0)</f>
        <v>0</v>
      </c>
      <c r="D90">
        <f>IF(Drivers!D$3-rate_lag&gt;=rate_start,$E$86/100,0)</f>
        <v>0</v>
      </c>
      <c r="E90">
        <f>IF(Drivers!E$3-rate_lag&gt;=rate_start,$E$86/100,0)</f>
        <v>0</v>
      </c>
      <c r="F90">
        <f>IF(Drivers!F$3-rate_lag&gt;=rate_start,$E$86/100,0)</f>
        <v>0</v>
      </c>
      <c r="G90">
        <f>IF(Drivers!G$3-rate_lag&gt;=rate_start,$E$86/100,0)</f>
        <v>0</v>
      </c>
      <c r="H90">
        <f>IF(Drivers!H$3-rate_lag&gt;=rate_start,$E$86/100,0)</f>
        <v>0</v>
      </c>
      <c r="I90">
        <f>IF(Drivers!I$3-rate_lag&gt;=rate_start,$E$86/100,0)</f>
        <v>0</v>
      </c>
      <c r="J90">
        <f>IF(Drivers!J$3-rate_lag&gt;=rate_start,$E$86/100,0)</f>
        <v>0</v>
      </c>
      <c r="K90">
        <f>IF(Drivers!K$3-rate_lag&gt;=rate_start,$E$86/100,0)</f>
        <v>0</v>
      </c>
      <c r="L90">
        <f>IF(Drivers!L$3-rate_lag&gt;=rate_start,$E$86/100,0)</f>
        <v>0</v>
      </c>
      <c r="M90">
        <f>IF(Drivers!M$3-rate_lag&gt;=rate_start,$E$86/100,0)</f>
        <v>0</v>
      </c>
      <c r="N90">
        <f>IF(Drivers!N$3-rate_lag&gt;=rate_start,$E$86/100,0)</f>
        <v>0</v>
      </c>
      <c r="O90">
        <f>IF(Drivers!O$3-rate_lag&gt;=rate_start,$E$86/100,0)</f>
        <v>0</v>
      </c>
      <c r="P90">
        <f>IF(Drivers!P$3-rate_lag&gt;=rate_start,$E$86/100,0)</f>
        <v>0</v>
      </c>
      <c r="Q90">
        <f>IF(Drivers!Q$3-rate_lag&gt;=rate_start,$E$86/100,0)</f>
        <v>0</v>
      </c>
      <c r="R90">
        <f>IF(Drivers!R$3-rate_lag&gt;=rate_start,$E$86/100,0)</f>
        <v>0</v>
      </c>
      <c r="S90">
        <f>IF(Drivers!S$3-rate_lag&gt;=rate_start,$E$86/100,0)</f>
        <v>0</v>
      </c>
      <c r="T90">
        <f>IF(Drivers!T$3-rate_lag&gt;=rate_start,$E$86/100,0)</f>
        <v>0</v>
      </c>
      <c r="U90">
        <f>IF(Drivers!U$3-rate_lag&gt;=rate_start,$E$86/100,0)</f>
        <v>0</v>
      </c>
      <c r="V90">
        <f>IF(Drivers!V$3-rate_lag&gt;=rate_start,$E$86/100,0)</f>
        <v>0</v>
      </c>
      <c r="W90">
        <f>IF(Drivers!W$3-rate_lag&gt;=rate_start,$E$86/100,0)</f>
        <v>0</v>
      </c>
      <c r="X90">
        <f>IF(Drivers!X$3-rate_lag&gt;=rate_start,$E$86/100,0)</f>
        <v>0</v>
      </c>
      <c r="Y90">
        <f>IF(Drivers!Y$3-rate_lag&gt;=rate_start,$E$86/100,0)</f>
        <v>0</v>
      </c>
      <c r="Z90">
        <f>IF(Drivers!Z$3-rate_lag&gt;=rate_start,$E$86/100,0)</f>
        <v>0</v>
      </c>
    </row>
    <row r="91" spans="1:28" x14ac:dyDescent="0.25">
      <c r="B91" t="s">
        <v>75</v>
      </c>
      <c r="C91">
        <f>Drivers!C$11*(1+rate_sens*C90)*(1-public_share*funding_cut*IF(Drivers!C$3&lt;funding_months,$F$86,0))</f>
        <v>14821.93586138003</v>
      </c>
      <c r="D91">
        <f>Drivers!D$11*(1+rate_sens*D90)*(1-public_share*funding_cut*IF(Drivers!D$3&lt;funding_months,$F$86,0))</f>
        <v>14537.11942898863</v>
      </c>
      <c r="E91">
        <f>Drivers!E$11*(1+rate_sens*E90)*(1-public_share*funding_cut*IF(Drivers!E$3&lt;funding_months,$F$86,0))</f>
        <v>14133.836060907181</v>
      </c>
      <c r="F91">
        <f>Drivers!F$11*(1+rate_sens*F90)*(1-public_share*funding_cut*IF(Drivers!F$3&lt;funding_months,$F$86,0))</f>
        <v>13195.84234983408</v>
      </c>
      <c r="G91">
        <f>Drivers!G$11*(1+rate_sens*G90)*(1-public_share*funding_cut*IF(Drivers!G$3&lt;funding_months,$F$86,0))</f>
        <v>12966.21480928948</v>
      </c>
      <c r="H91">
        <f>Drivers!H$11*(1+rate_sens*H90)*(1-public_share*funding_cut*IF(Drivers!H$3&lt;funding_months,$F$86,0))</f>
        <v>13436.168446244959</v>
      </c>
      <c r="I91">
        <f>Drivers!I$11*(1+rate_sens*I90)*(1-public_share*funding_cut*IF(Drivers!I$3&lt;funding_months,$F$86,0))</f>
        <v>13599.97377417323</v>
      </c>
      <c r="J91">
        <f>Drivers!J$11*(1+rate_sens*J90)*(1-public_share*funding_cut*IF(Drivers!J$3&lt;funding_months,$F$86,0))</f>
        <v>14036.722746885191</v>
      </c>
      <c r="K91">
        <f>Drivers!K$11*(1+rate_sens*K90)*(1-public_share*funding_cut*IF(Drivers!K$3&lt;funding_months,$F$86,0))</f>
        <v>14406.692725561879</v>
      </c>
      <c r="L91">
        <f>Drivers!L$11*(1+rate_sens*L90)*(1-public_share*funding_cut*IF(Drivers!L$3&lt;funding_months,$F$86,0))</f>
        <v>14457.706571216961</v>
      </c>
      <c r="M91">
        <f>Drivers!M$11*(1+rate_sens*M90)*(1-public_share*funding_cut*IF(Drivers!M$3&lt;funding_months,$F$86,0))</f>
        <v>14929.682496171559</v>
      </c>
      <c r="N91">
        <f>Drivers!N$11*(1+rate_sens*N90)*(1-public_share*funding_cut*IF(Drivers!N$3&lt;funding_months,$F$86,0))</f>
        <v>14994.56967240121</v>
      </c>
      <c r="O91">
        <f>Drivers!O$11*(1+rate_sens*O90)*(1-public_share*funding_cut*IF(Drivers!O$3&lt;funding_months,$F$86,0))</f>
        <v>14821.93586138003</v>
      </c>
      <c r="P91">
        <f>Drivers!P$11*(1+rate_sens*P90)*(1-public_share*funding_cut*IF(Drivers!P$3&lt;funding_months,$F$86,0))</f>
        <v>14537.11942898863</v>
      </c>
      <c r="Q91">
        <f>Drivers!Q$11*(1+rate_sens*Q90)*(1-public_share*funding_cut*IF(Drivers!Q$3&lt;funding_months,$F$86,0))</f>
        <v>14133.836060907181</v>
      </c>
      <c r="R91">
        <f>Drivers!R$11*(1+rate_sens*R90)*(1-public_share*funding_cut*IF(Drivers!R$3&lt;funding_months,$F$86,0))</f>
        <v>13195.84234983408</v>
      </c>
      <c r="S91">
        <f>Drivers!S$11*(1+rate_sens*S90)*(1-public_share*funding_cut*IF(Drivers!S$3&lt;funding_months,$F$86,0))</f>
        <v>12966.21480928948</v>
      </c>
      <c r="T91">
        <f>Drivers!T$11*(1+rate_sens*T90)*(1-public_share*funding_cut*IF(Drivers!T$3&lt;funding_months,$F$86,0))</f>
        <v>13436.168446244959</v>
      </c>
      <c r="U91">
        <f>Drivers!U$11*(1+rate_sens*U90)*(1-public_share*funding_cut*IF(Drivers!U$3&lt;funding_months,$F$86,0))</f>
        <v>13599.97377417323</v>
      </c>
      <c r="V91">
        <f>Drivers!V$11*(1+rate_sens*V90)*(1-public_share*funding_cut*IF(Drivers!V$3&lt;funding_months,$F$86,0))</f>
        <v>14036.722746885191</v>
      </c>
      <c r="W91">
        <f>Drivers!W$11*(1+rate_sens*W90)*(1-public_share*funding_cut*IF(Drivers!W$3&lt;funding_months,$F$86,0))</f>
        <v>14406.692725561879</v>
      </c>
      <c r="X91">
        <f>Drivers!X$11*(1+rate_sens*X90)*(1-public_share*funding_cut*IF(Drivers!X$3&lt;funding_months,$F$86,0))</f>
        <v>14457.706571216961</v>
      </c>
      <c r="Y91">
        <f>Drivers!Y$11*(1+rate_sens*Y90)*(1-public_share*funding_cut*IF(Drivers!Y$3&lt;funding_months,$F$86,0))</f>
        <v>14929.682496171559</v>
      </c>
      <c r="Z91">
        <f>Drivers!Z$11*(1+rate_sens*Z90)*(1-public_share*funding_cut*IF(Drivers!Z$3&lt;funding_months,$F$86,0))</f>
        <v>14994.56967240121</v>
      </c>
      <c r="AA91">
        <f>SUM(C91:N91)</f>
        <v>169516.46494305439</v>
      </c>
      <c r="AB91">
        <f>SUM(C91:Z91)</f>
        <v>339032.92988610885</v>
      </c>
    </row>
    <row r="92" spans="1:28" x14ac:dyDescent="0.25">
      <c r="B92" t="s">
        <v>76</v>
      </c>
      <c r="C92">
        <f>SUMPRODUCT((Drivers!$C$3:$Z$3&lt;=Drivers!C$3)*(Drivers!C$3-Drivers!$C$3:$Z$3&gt;=start_delay)*(Drivers!C$3-Drivers!$C$3:$Z$3&lt;start_delay+duration)*$C$91:$Z$91)/duration</f>
        <v>0</v>
      </c>
      <c r="D92">
        <f>SUMPRODUCT((Drivers!$C$3:$Z$3&lt;=Drivers!D$3)*(Drivers!D$3-Drivers!$C$3:$Z$3&gt;=start_delay)*(Drivers!D$3-Drivers!$C$3:$Z$3&lt;start_delay+duration)*$C$91:$Z$91)/duration</f>
        <v>0</v>
      </c>
      <c r="E92">
        <f>SUMPRODUCT((Drivers!$C$3:$Z$3&lt;=Drivers!E$3)*(Drivers!E$3-Drivers!$C$3:$Z$3&gt;=start_delay)*(Drivers!E$3-Drivers!$C$3:$Z$3&lt;start_delay+duration)*$C$91:$Z$91)/duration</f>
        <v>1235.1613217816691</v>
      </c>
      <c r="F92">
        <f>SUMPRODUCT((Drivers!$C$3:$Z$3&lt;=Drivers!F$3)*(Drivers!F$3-Drivers!$C$3:$Z$3&gt;=start_delay)*(Drivers!F$3-Drivers!$C$3:$Z$3&lt;start_delay+duration)*$C$91:$Z$91)/duration</f>
        <v>2446.5879408640553</v>
      </c>
      <c r="G92">
        <f>SUMPRODUCT((Drivers!$C$3:$Z$3&lt;=Drivers!G$3)*(Drivers!G$3-Drivers!$C$3:$Z$3&gt;=start_delay)*(Drivers!G$3-Drivers!$C$3:$Z$3&lt;start_delay+duration)*$C$91:$Z$91)/duration</f>
        <v>3624.4076126063205</v>
      </c>
      <c r="H92">
        <f>SUMPRODUCT((Drivers!$C$3:$Z$3&lt;=Drivers!H$3)*(Drivers!H$3-Drivers!$C$3:$Z$3&gt;=start_delay)*(Drivers!H$3-Drivers!$C$3:$Z$3&lt;start_delay+duration)*$C$91:$Z$91)/duration</f>
        <v>4724.0611417591599</v>
      </c>
      <c r="I92">
        <f>SUMPRODUCT((Drivers!$C$3:$Z$3&lt;=Drivers!I$3)*(Drivers!I$3-Drivers!$C$3:$Z$3&gt;=start_delay)*(Drivers!I$3-Drivers!$C$3:$Z$3&lt;start_delay+duration)*$C$91:$Z$91)/duration</f>
        <v>5804.5790425332843</v>
      </c>
      <c r="J92">
        <f>SUMPRODUCT((Drivers!$C$3:$Z$3&lt;=Drivers!J$3)*(Drivers!J$3-Drivers!$C$3:$Z$3&gt;=start_delay)*(Drivers!J$3-Drivers!$C$3:$Z$3&lt;start_delay+duration)*$C$91:$Z$91)/duration</f>
        <v>6924.2597463870306</v>
      </c>
      <c r="K92">
        <f>SUMPRODUCT((Drivers!$C$3:$Z$3&lt;=Drivers!K$3)*(Drivers!K$3-Drivers!$C$3:$Z$3&gt;=start_delay)*(Drivers!K$3-Drivers!$C$3:$Z$3&lt;start_delay+duration)*$C$91:$Z$91)/duration</f>
        <v>8057.5908942347996</v>
      </c>
      <c r="L92">
        <f>SUMPRODUCT((Drivers!$C$3:$Z$3&lt;=Drivers!L$3)*(Drivers!L$3-Drivers!$C$3:$Z$3&gt;=start_delay)*(Drivers!L$3-Drivers!$C$3:$Z$3&lt;start_delay+duration)*$C$91:$Z$91)/duration</f>
        <v>9227.3177898085651</v>
      </c>
      <c r="M92">
        <f>SUMPRODUCT((Drivers!$C$3:$Z$3&lt;=Drivers!M$3)*(Drivers!M$3-Drivers!$C$3:$Z$3&gt;=start_delay)*(Drivers!M$3-Drivers!$C$3:$Z$3&lt;start_delay+duration)*$C$91:$Z$91)/duration</f>
        <v>10427.875516938722</v>
      </c>
      <c r="N92">
        <f>SUMPRODUCT((Drivers!$C$3:$Z$3&lt;=Drivers!N$3)*(Drivers!N$3-Drivers!$C$3:$Z$3&gt;=start_delay)*(Drivers!N$3-Drivers!$C$3:$Z$3&lt;start_delay+duration)*$C$91:$Z$91)/duration</f>
        <v>11632.684397873469</v>
      </c>
      <c r="O92">
        <f>SUMPRODUCT((Drivers!$C$3:$Z$3&lt;=Drivers!O$3)*(Drivers!O$3-Drivers!$C$3:$Z$3&gt;=start_delay)*(Drivers!O$3-Drivers!$C$3:$Z$3&lt;start_delay+duration)*$C$91:$Z$91)/duration</f>
        <v>12876.824605887765</v>
      </c>
      <c r="P92">
        <f>SUMPRODUCT((Drivers!$C$3:$Z$3&lt;=Drivers!P$3)*(Drivers!P$3-Drivers!$C$3:$Z$3&gt;=start_delay)*(Drivers!P$3-Drivers!$C$3:$Z$3&lt;start_delay+duration)*$C$91:$Z$91)/duration</f>
        <v>14126.372078587867</v>
      </c>
      <c r="Q92">
        <f>SUMPRODUCT((Drivers!$C$3:$Z$3&lt;=Drivers!Q$3)*(Drivers!Q$3-Drivers!$C$3:$Z$3&gt;=start_delay)*(Drivers!Q$3-Drivers!$C$3:$Z$3&lt;start_delay+duration)*$C$91:$Z$91)/duration</f>
        <v>14126.372078587867</v>
      </c>
      <c r="R92">
        <f>SUMPRODUCT((Drivers!$C$3:$Z$3&lt;=Drivers!R$3)*(Drivers!R$3-Drivers!$C$3:$Z$3&gt;=start_delay)*(Drivers!R$3-Drivers!$C$3:$Z$3&lt;start_delay+duration)*$C$91:$Z$91)/duration</f>
        <v>14126.372078587867</v>
      </c>
      <c r="S92">
        <f>SUMPRODUCT((Drivers!$C$3:$Z$3&lt;=Drivers!S$3)*(Drivers!S$3-Drivers!$C$3:$Z$3&gt;=start_delay)*(Drivers!S$3-Drivers!$C$3:$Z$3&lt;start_delay+duration)*$C$91:$Z$91)/duration</f>
        <v>14126.372078587867</v>
      </c>
      <c r="T92">
        <f>SUMPRODUCT((Drivers!$C$3:$Z$3&lt;=Drivers!T$3)*(Drivers!T$3-Drivers!$C$3:$Z$3&gt;=start_delay)*(Drivers!T$3-Drivers!$C$3:$Z$3&lt;start_delay+duration)*$C$91:$Z$91)/duration</f>
        <v>14126.372078587863</v>
      </c>
      <c r="U92">
        <f>SUMPRODUCT((Drivers!$C$3:$Z$3&lt;=Drivers!U$3)*(Drivers!U$3-Drivers!$C$3:$Z$3&gt;=start_delay)*(Drivers!U$3-Drivers!$C$3:$Z$3&lt;start_delay+duration)*$C$91:$Z$91)/duration</f>
        <v>14126.372078587867</v>
      </c>
      <c r="V92">
        <f>SUMPRODUCT((Drivers!$C$3:$Z$3&lt;=Drivers!V$3)*(Drivers!V$3-Drivers!$C$3:$Z$3&gt;=start_delay)*(Drivers!V$3-Drivers!$C$3:$Z$3&lt;start_delay+duration)*$C$91:$Z$91)/duration</f>
        <v>14126.372078587867</v>
      </c>
      <c r="W92">
        <f>SUMPRODUCT((Drivers!$C$3:$Z$3&lt;=Drivers!W$3)*(Drivers!W$3-Drivers!$C$3:$Z$3&gt;=start_delay)*(Drivers!W$3-Drivers!$C$3:$Z$3&lt;start_delay+duration)*$C$91:$Z$91)/duration</f>
        <v>14126.372078587869</v>
      </c>
      <c r="X92">
        <f>SUMPRODUCT((Drivers!$C$3:$Z$3&lt;=Drivers!X$3)*(Drivers!X$3-Drivers!$C$3:$Z$3&gt;=start_delay)*(Drivers!X$3-Drivers!$C$3:$Z$3&lt;start_delay+duration)*$C$91:$Z$91)/duration</f>
        <v>14126.372078587867</v>
      </c>
      <c r="Y92">
        <f>SUMPRODUCT((Drivers!$C$3:$Z$3&lt;=Drivers!Y$3)*(Drivers!Y$3-Drivers!$C$3:$Z$3&gt;=start_delay)*(Drivers!Y$3-Drivers!$C$3:$Z$3&lt;start_delay+duration)*$C$91:$Z$91)/duration</f>
        <v>14126.372078587867</v>
      </c>
      <c r="Z92">
        <f>SUMPRODUCT((Drivers!$C$3:$Z$3&lt;=Drivers!Z$3)*(Drivers!Z$3-Drivers!$C$3:$Z$3&gt;=start_delay)*(Drivers!Z$3-Drivers!$C$3:$Z$3&lt;start_delay+duration)*$C$91:$Z$91)/duration</f>
        <v>14126.372078587867</v>
      </c>
    </row>
    <row r="93" spans="1:28" x14ac:dyDescent="0.25">
      <c r="B93" t="s">
        <v>77</v>
      </c>
      <c r="C93">
        <f>Drivers!C$8+Drivers!C$9+C92</f>
        <v>15418.571428571429</v>
      </c>
      <c r="D93">
        <f>Drivers!D$8+Drivers!D$9+D92</f>
        <v>17231.071428571428</v>
      </c>
      <c r="E93">
        <f>Drivers!E$8+Drivers!E$9+E92</f>
        <v>20521.788305908656</v>
      </c>
      <c r="F93">
        <f>Drivers!F$8+Drivers!F$9+F92</f>
        <v>23933.214924991044</v>
      </c>
      <c r="G93">
        <f>Drivers!G$8+Drivers!G$9+G92</f>
        <v>24023.534596733309</v>
      </c>
      <c r="H93">
        <f>Drivers!H$8+Drivers!H$9+H92</f>
        <v>25123.18812588615</v>
      </c>
      <c r="I93">
        <f>Drivers!I$8+Drivers!I$9+I92</f>
        <v>24003.706026660275</v>
      </c>
      <c r="J93">
        <f>Drivers!J$8+Drivers!J$9+J92</f>
        <v>22680.529587656874</v>
      </c>
      <c r="K93">
        <f>Drivers!K$8+Drivers!K$9+K92</f>
        <v>22313.860735504648</v>
      </c>
      <c r="L93">
        <f>Drivers!L$8+Drivers!L$9+L92</f>
        <v>23483.587631078412</v>
      </c>
      <c r="M93">
        <f>Drivers!M$8+Drivers!M$9+M92</f>
        <v>21044.145358208567</v>
      </c>
      <c r="N93">
        <f>Drivers!N$8+Drivers!N$9+N92</f>
        <v>20193.398683587755</v>
      </c>
      <c r="O93">
        <f>Drivers!O$8+Drivers!O$9+O92</f>
        <v>19525.038891602053</v>
      </c>
      <c r="P93">
        <f>Drivers!P$8+Drivers!P$9+P92</f>
        <v>20774.586364302151</v>
      </c>
      <c r="Q93">
        <f>Drivers!Q$8+Drivers!Q$9+Q92</f>
        <v>18138.872078587869</v>
      </c>
      <c r="R93">
        <f>Drivers!R$8+Drivers!R$9+R92</f>
        <v>18138.872078587869</v>
      </c>
      <c r="S93">
        <f>Drivers!S$8+Drivers!S$9+S92</f>
        <v>18138.872078587869</v>
      </c>
      <c r="T93">
        <f>Drivers!T$8+Drivers!T$9+T92</f>
        <v>16326.372078587863</v>
      </c>
      <c r="U93">
        <f>Drivers!U$8+Drivers!U$9+U92</f>
        <v>14126.372078587867</v>
      </c>
      <c r="V93">
        <f>Drivers!V$8+Drivers!V$9+V92</f>
        <v>14126.372078587867</v>
      </c>
      <c r="W93">
        <f>Drivers!W$8+Drivers!W$9+W92</f>
        <v>14126.372078587869</v>
      </c>
      <c r="X93">
        <f>Drivers!X$8+Drivers!X$9+X92</f>
        <v>14126.372078587867</v>
      </c>
      <c r="Y93">
        <f>Drivers!Y$8+Drivers!Y$9+Y92</f>
        <v>14126.372078587867</v>
      </c>
      <c r="Z93">
        <f>Drivers!Z$8+Drivers!Z$9+Z92</f>
        <v>14126.372078587867</v>
      </c>
    </row>
    <row r="94" spans="1:28" x14ac:dyDescent="0.25">
      <c r="B94" t="s">
        <v>78</v>
      </c>
      <c r="C94">
        <f>(Drivers!C$8+C92*fixed_share_new)/C93</f>
        <v>0.46893820068562958</v>
      </c>
      <c r="D94">
        <f>(Drivers!D$8+D92*fixed_share_new)/D93</f>
        <v>0.52479946939706101</v>
      </c>
      <c r="E94">
        <f>(Drivers!E$8+E92*fixed_share_new)/E93</f>
        <v>0.57692386818320585</v>
      </c>
      <c r="F94">
        <f>(Drivers!F$8+F92*fixed_share_new)/F93</f>
        <v>0.52505965046130698</v>
      </c>
      <c r="G94">
        <f>(Drivers!G$8+G92*fixed_share_new)/G93</f>
        <v>0.50723415477893363</v>
      </c>
      <c r="H94">
        <f>(Drivers!H$8+H92*fixed_share_new)/H93</f>
        <v>0.51129455860073536</v>
      </c>
      <c r="I94">
        <f>(Drivers!I$8+I92*fixed_share_new)/I93</f>
        <v>0.47049651880376731</v>
      </c>
      <c r="J94">
        <f>(Drivers!J$8+J92*fixed_share_new)/J93</f>
        <v>0.41985842378963406</v>
      </c>
      <c r="K94">
        <f>(Drivers!K$8+K92*fixed_share_new)/K93</f>
        <v>0.39000916046093709</v>
      </c>
      <c r="L94">
        <f>(Drivers!L$8+L92*fixed_share_new)/L93</f>
        <v>0.40046888819469639</v>
      </c>
      <c r="M94">
        <f>(Drivers!M$8+M92*fixed_share_new)/M93</f>
        <v>0.48112102883614966</v>
      </c>
      <c r="N94">
        <f>(Drivers!N$8+N92*fixed_share_new)/N93</f>
        <v>0.43539528815770345</v>
      </c>
      <c r="O94">
        <f>(Drivers!O$8+O92*fixed_share_new)/O93</f>
        <v>0.48853140915562121</v>
      </c>
      <c r="P94">
        <f>(Drivers!P$8+P92*fixed_share_new)/P93</f>
        <v>0.49523600935956918</v>
      </c>
      <c r="Q94">
        <f>(Drivers!Q$8+Q92*fixed_share_new)/Q93</f>
        <v>0.56719751937043683</v>
      </c>
      <c r="R94">
        <f>(Drivers!R$8+R92*fixed_share_new)/R93</f>
        <v>0.56719751937043683</v>
      </c>
      <c r="S94">
        <f>(Drivers!S$8+S92*fixed_share_new)/S93</f>
        <v>0.56719751937043683</v>
      </c>
      <c r="T94">
        <f>(Drivers!T$8+T92*fixed_share_new)/T93</f>
        <v>0.51914921492379873</v>
      </c>
      <c r="U94">
        <f>(Drivers!U$8+U92*fixed_share_new)/U93</f>
        <v>0.6</v>
      </c>
      <c r="V94">
        <f>(Drivers!V$8+V92*fixed_share_new)/V93</f>
        <v>0.6</v>
      </c>
      <c r="W94">
        <f>(Drivers!W$8+W92*fixed_share_new)/W93</f>
        <v>0.6</v>
      </c>
      <c r="X94">
        <f>(Drivers!X$8+X92*fixed_share_new)/X93</f>
        <v>0.6</v>
      </c>
      <c r="Y94">
        <f>(Drivers!Y$8+Y92*fixed_share_new)/Y93</f>
        <v>0.6</v>
      </c>
      <c r="Z94">
        <f>(Drivers!Z$8+Z92*fixed_share_new)/Z93</f>
        <v>0.6</v>
      </c>
    </row>
    <row r="95" spans="1:28" x14ac:dyDescent="0.25">
      <c r="B95" t="s">
        <v>79</v>
      </c>
      <c r="C95">
        <f>(Drivers!C$10+C92*new_margin)/C93</f>
        <v>8.7391943852497003E-2</v>
      </c>
      <c r="D95">
        <f>(Drivers!D$10+D92*new_margin)/D93</f>
        <v>8.5562522022094661E-2</v>
      </c>
      <c r="E95">
        <f>(Drivers!E$10+E92*new_margin)/E93</f>
        <v>8.8277372889636996E-2</v>
      </c>
      <c r="F95">
        <f>(Drivers!F$10+F92*new_margin)/F93</f>
        <v>8.8522915162058957E-2</v>
      </c>
      <c r="G95">
        <f>(Drivers!G$10+G92*new_margin)/G93</f>
        <v>8.7170425167238608E-2</v>
      </c>
      <c r="H95">
        <f>(Drivers!H$10+H92*new_margin)/H93</f>
        <v>8.7294276962450928E-2</v>
      </c>
      <c r="I95">
        <f>(Drivers!I$10+I92*new_margin)/I93</f>
        <v>8.6709825191111242E-2</v>
      </c>
      <c r="J95">
        <f>(Drivers!J$10+J92*new_margin)/J93</f>
        <v>8.5440804857848829E-2</v>
      </c>
      <c r="K95">
        <f>(Drivers!K$10+K92*new_margin)/K93</f>
        <v>8.6710342455410983E-2</v>
      </c>
      <c r="L95">
        <f>(Drivers!L$10+L92*new_margin)/L93</f>
        <v>8.6874201613883026E-2</v>
      </c>
      <c r="M95">
        <f>(Drivers!M$10+M92*new_margin)/M93</f>
        <v>8.8241555563907642E-2</v>
      </c>
      <c r="N95">
        <f>(Drivers!N$10+N92*new_margin)/N93</f>
        <v>8.6131603567453932E-2</v>
      </c>
      <c r="O95">
        <f>(Drivers!O$10+O92*new_margin)/O93</f>
        <v>8.7468452088470275E-2</v>
      </c>
      <c r="P95">
        <f>(Drivers!P$10+P92*new_margin)/P93</f>
        <v>8.762071934613791E-2</v>
      </c>
      <c r="Q95">
        <f>(Drivers!Q$10+Q92*new_margin)/Q93</f>
        <v>8.8001529541476192E-2</v>
      </c>
      <c r="R95">
        <f>(Drivers!R$10+R92*new_margin)/R93</f>
        <v>8.8001529541476192E-2</v>
      </c>
      <c r="S95">
        <f>(Drivers!S$10+S92*new_margin)/S93</f>
        <v>8.8001529541476192E-2</v>
      </c>
      <c r="T95">
        <f>(Drivers!T$10+T92*new_margin)/T93</f>
        <v>0.09</v>
      </c>
      <c r="U95">
        <f>(Drivers!U$10+U92*new_margin)/U93</f>
        <v>0.09</v>
      </c>
      <c r="V95">
        <f>(Drivers!V$10+V92*new_margin)/V93</f>
        <v>0.09</v>
      </c>
      <c r="W95">
        <f>(Drivers!W$10+W92*new_margin)/W93</f>
        <v>0.09</v>
      </c>
      <c r="X95">
        <f>(Drivers!X$10+X92*new_margin)/X93</f>
        <v>0.09</v>
      </c>
      <c r="Y95">
        <f>(Drivers!Y$10+Y92*new_margin)/Y93</f>
        <v>0.09</v>
      </c>
      <c r="Z95">
        <f>(Drivers!Z$10+Z92*new_margin)/Z93</f>
        <v>0.09</v>
      </c>
    </row>
    <row r="96" spans="1:28" x14ac:dyDescent="0.25">
      <c r="B96" t="s">
        <v>80</v>
      </c>
      <c r="C96">
        <f>C93+0</f>
        <v>15418.571428571429</v>
      </c>
      <c r="D96">
        <f t="shared" ref="D96:Z96" si="33">D93+C98</f>
        <v>17231.071428571428</v>
      </c>
      <c r="E96">
        <f t="shared" si="33"/>
        <v>20521.788305908656</v>
      </c>
      <c r="F96">
        <f t="shared" si="33"/>
        <v>23933.214924991044</v>
      </c>
      <c r="G96">
        <f t="shared" si="33"/>
        <v>24023.534596733309</v>
      </c>
      <c r="H96">
        <f t="shared" si="33"/>
        <v>25123.18812588615</v>
      </c>
      <c r="I96">
        <f t="shared" si="33"/>
        <v>24003.706026660275</v>
      </c>
      <c r="J96">
        <f t="shared" si="33"/>
        <v>22680.529587656874</v>
      </c>
      <c r="K96">
        <f t="shared" si="33"/>
        <v>22313.860735504648</v>
      </c>
      <c r="L96">
        <f t="shared" si="33"/>
        <v>23483.587631078412</v>
      </c>
      <c r="M96">
        <f t="shared" si="33"/>
        <v>21044.145358208567</v>
      </c>
      <c r="N96">
        <f t="shared" si="33"/>
        <v>20193.398683587755</v>
      </c>
      <c r="O96">
        <f t="shared" si="33"/>
        <v>19525.038891602053</v>
      </c>
      <c r="P96">
        <f t="shared" si="33"/>
        <v>20774.586364302151</v>
      </c>
      <c r="Q96">
        <f t="shared" si="33"/>
        <v>18138.872078587869</v>
      </c>
      <c r="R96">
        <f t="shared" si="33"/>
        <v>18138.872078587869</v>
      </c>
      <c r="S96">
        <f t="shared" si="33"/>
        <v>18138.872078587869</v>
      </c>
      <c r="T96">
        <f t="shared" si="33"/>
        <v>16326.372078587863</v>
      </c>
      <c r="U96">
        <f t="shared" si="33"/>
        <v>14126.372078587867</v>
      </c>
      <c r="V96">
        <f t="shared" si="33"/>
        <v>14126.372078587867</v>
      </c>
      <c r="W96">
        <f t="shared" si="33"/>
        <v>14126.372078587869</v>
      </c>
      <c r="X96">
        <f t="shared" si="33"/>
        <v>14126.372078587867</v>
      </c>
      <c r="Y96">
        <f t="shared" si="33"/>
        <v>14126.372078587867</v>
      </c>
      <c r="Z96">
        <f t="shared" si="33"/>
        <v>14126.372078587867</v>
      </c>
    </row>
    <row r="97" spans="1:28" x14ac:dyDescent="0.25">
      <c r="B97" t="s">
        <v>81</v>
      </c>
      <c r="C97">
        <f t="shared" ref="C97:Z97" si="34">C96*MIN(C89,1)</f>
        <v>15418.571428571429</v>
      </c>
      <c r="D97">
        <f t="shared" si="34"/>
        <v>17231.071428571428</v>
      </c>
      <c r="E97">
        <f t="shared" si="34"/>
        <v>20521.788305908656</v>
      </c>
      <c r="F97">
        <f t="shared" si="34"/>
        <v>23933.214924991044</v>
      </c>
      <c r="G97">
        <f t="shared" si="34"/>
        <v>24023.534596733309</v>
      </c>
      <c r="H97">
        <f t="shared" si="34"/>
        <v>25123.18812588615</v>
      </c>
      <c r="I97">
        <f t="shared" si="34"/>
        <v>24003.706026660275</v>
      </c>
      <c r="J97">
        <f t="shared" si="34"/>
        <v>22680.529587656874</v>
      </c>
      <c r="K97">
        <f t="shared" si="34"/>
        <v>22313.860735504648</v>
      </c>
      <c r="L97">
        <f t="shared" si="34"/>
        <v>23483.587631078412</v>
      </c>
      <c r="M97">
        <f t="shared" si="34"/>
        <v>21044.145358208567</v>
      </c>
      <c r="N97">
        <f t="shared" si="34"/>
        <v>20193.398683587755</v>
      </c>
      <c r="O97">
        <f t="shared" si="34"/>
        <v>19525.038891602053</v>
      </c>
      <c r="P97">
        <f t="shared" si="34"/>
        <v>20774.586364302151</v>
      </c>
      <c r="Q97">
        <f t="shared" si="34"/>
        <v>18138.872078587869</v>
      </c>
      <c r="R97">
        <f t="shared" si="34"/>
        <v>18138.872078587869</v>
      </c>
      <c r="S97">
        <f t="shared" si="34"/>
        <v>18138.872078587869</v>
      </c>
      <c r="T97">
        <f t="shared" si="34"/>
        <v>16326.372078587863</v>
      </c>
      <c r="U97">
        <f t="shared" si="34"/>
        <v>14126.372078587867</v>
      </c>
      <c r="V97">
        <f t="shared" si="34"/>
        <v>14126.372078587867</v>
      </c>
      <c r="W97">
        <f t="shared" si="34"/>
        <v>14126.372078587869</v>
      </c>
      <c r="X97">
        <f t="shared" si="34"/>
        <v>14126.372078587867</v>
      </c>
      <c r="Y97">
        <f t="shared" si="34"/>
        <v>14126.372078587867</v>
      </c>
      <c r="Z97">
        <f t="shared" si="34"/>
        <v>14126.372078587867</v>
      </c>
    </row>
    <row r="98" spans="1:28" x14ac:dyDescent="0.25">
      <c r="B98" t="s">
        <v>82</v>
      </c>
      <c r="C98">
        <f t="shared" ref="C98:Z98" si="35">C96-C97</f>
        <v>0</v>
      </c>
      <c r="D98">
        <f t="shared" si="35"/>
        <v>0</v>
      </c>
      <c r="E98">
        <f t="shared" si="35"/>
        <v>0</v>
      </c>
      <c r="F98">
        <f t="shared" si="35"/>
        <v>0</v>
      </c>
      <c r="G98">
        <f t="shared" si="35"/>
        <v>0</v>
      </c>
      <c r="H98">
        <f t="shared" si="35"/>
        <v>0</v>
      </c>
      <c r="I98">
        <f t="shared" si="35"/>
        <v>0</v>
      </c>
      <c r="J98">
        <f t="shared" si="35"/>
        <v>0</v>
      </c>
      <c r="K98">
        <f t="shared" si="35"/>
        <v>0</v>
      </c>
      <c r="L98">
        <f t="shared" si="35"/>
        <v>0</v>
      </c>
      <c r="M98">
        <f t="shared" si="35"/>
        <v>0</v>
      </c>
      <c r="N98">
        <f t="shared" si="35"/>
        <v>0</v>
      </c>
      <c r="O98">
        <f t="shared" si="35"/>
        <v>0</v>
      </c>
      <c r="P98">
        <f t="shared" si="35"/>
        <v>0</v>
      </c>
      <c r="Q98">
        <f t="shared" si="35"/>
        <v>0</v>
      </c>
      <c r="R98">
        <f t="shared" si="35"/>
        <v>0</v>
      </c>
      <c r="S98">
        <f t="shared" si="35"/>
        <v>0</v>
      </c>
      <c r="T98">
        <f t="shared" si="35"/>
        <v>0</v>
      </c>
      <c r="U98">
        <f t="shared" si="35"/>
        <v>0</v>
      </c>
      <c r="V98">
        <f t="shared" si="35"/>
        <v>0</v>
      </c>
      <c r="W98">
        <f t="shared" si="35"/>
        <v>0</v>
      </c>
      <c r="X98">
        <f t="shared" si="35"/>
        <v>0</v>
      </c>
      <c r="Y98">
        <f t="shared" si="35"/>
        <v>0</v>
      </c>
      <c r="Z98">
        <f t="shared" si="35"/>
        <v>0</v>
      </c>
    </row>
    <row r="99" spans="1:28" x14ac:dyDescent="0.25">
      <c r="B99" t="s">
        <v>83</v>
      </c>
      <c r="C99">
        <f>$D$86*IF($H$86=0,Drivers!C$12,Drivers!C$13)</f>
        <v>0</v>
      </c>
      <c r="D99">
        <f>$D$86*IF($H$86=0,Drivers!D$12,Drivers!D$13)</f>
        <v>0</v>
      </c>
      <c r="E99">
        <f>$D$86*IF($H$86=0,Drivers!E$12,Drivers!E$13)</f>
        <v>0</v>
      </c>
      <c r="F99">
        <f>$D$86*IF($H$86=0,Drivers!F$12,Drivers!F$13)</f>
        <v>0</v>
      </c>
      <c r="G99">
        <f>$D$86*IF($H$86=0,Drivers!G$12,Drivers!G$13)</f>
        <v>0</v>
      </c>
      <c r="H99">
        <f>$D$86*IF($H$86=0,Drivers!H$12,Drivers!H$13)</f>
        <v>0</v>
      </c>
      <c r="I99">
        <f>$D$86*IF($H$86=0,Drivers!I$12,Drivers!I$13)</f>
        <v>0</v>
      </c>
      <c r="J99">
        <f>$D$86*IF($H$86=0,Drivers!J$12,Drivers!J$13)</f>
        <v>0</v>
      </c>
      <c r="K99">
        <f>$D$86*IF($H$86=0,Drivers!K$12,Drivers!K$13)</f>
        <v>0</v>
      </c>
      <c r="L99">
        <f>$D$86*IF($H$86=0,Drivers!L$12,Drivers!L$13)</f>
        <v>0</v>
      </c>
      <c r="M99">
        <f>$D$86*IF($H$86=0,Drivers!M$12,Drivers!M$13)</f>
        <v>0</v>
      </c>
      <c r="N99">
        <f>$D$86*IF($H$86=0,Drivers!N$12,Drivers!N$13)</f>
        <v>0</v>
      </c>
      <c r="O99">
        <f>$D$86*IF($H$86=0,Drivers!O$12,Drivers!O$13)</f>
        <v>0</v>
      </c>
      <c r="P99">
        <f>$D$86*IF($H$86=0,Drivers!P$12,Drivers!P$13)</f>
        <v>0</v>
      </c>
      <c r="Q99">
        <f>$D$86*IF($H$86=0,Drivers!Q$12,Drivers!Q$13)</f>
        <v>0</v>
      </c>
      <c r="R99">
        <f>$D$86*IF($H$86=0,Drivers!R$12,Drivers!R$13)</f>
        <v>0</v>
      </c>
      <c r="S99">
        <f>$D$86*IF($H$86=0,Drivers!S$12,Drivers!S$13)</f>
        <v>0</v>
      </c>
      <c r="T99">
        <f>$D$86*IF($H$86=0,Drivers!T$12,Drivers!T$13)</f>
        <v>0</v>
      </c>
      <c r="U99">
        <f>$D$86*IF($H$86=0,Drivers!U$12,Drivers!U$13)</f>
        <v>0</v>
      </c>
      <c r="V99">
        <f>$D$86*IF($H$86=0,Drivers!V$12,Drivers!V$13)</f>
        <v>0</v>
      </c>
      <c r="W99">
        <f>$D$86*IF($H$86=0,Drivers!W$12,Drivers!W$13)</f>
        <v>0</v>
      </c>
      <c r="X99">
        <f>$D$86*IF($H$86=0,Drivers!X$12,Drivers!X$13)</f>
        <v>0</v>
      </c>
      <c r="Y99">
        <f>$D$86*IF($H$86=0,Drivers!Y$12,Drivers!Y$13)</f>
        <v>0</v>
      </c>
      <c r="Z99">
        <f>$D$86*IF($H$86=0,Drivers!Z$12,Drivers!Z$13)</f>
        <v>0</v>
      </c>
    </row>
    <row r="100" spans="1:28" x14ac:dyDescent="0.25">
      <c r="B100" t="s">
        <v>84</v>
      </c>
      <c r="C100">
        <f t="shared" ref="C100:Z100" si="36">C97*(1-C95)</f>
        <v>14071.112499999999</v>
      </c>
      <c r="D100">
        <f t="shared" si="36"/>
        <v>15756.737499999997</v>
      </c>
      <c r="E100">
        <f t="shared" si="36"/>
        <v>18710.178747265767</v>
      </c>
      <c r="F100">
        <f t="shared" si="36"/>
        <v>21814.576970630736</v>
      </c>
      <c r="G100">
        <f t="shared" si="36"/>
        <v>21929.3928719162</v>
      </c>
      <c r="H100">
        <f t="shared" si="36"/>
        <v>22930.077583445287</v>
      </c>
      <c r="I100">
        <f t="shared" si="36"/>
        <v>21922.348873149738</v>
      </c>
      <c r="J100">
        <f t="shared" si="36"/>
        <v>20742.686885085219</v>
      </c>
      <c r="K100">
        <f t="shared" si="36"/>
        <v>20379.01822962669</v>
      </c>
      <c r="L100">
        <f t="shared" si="36"/>
        <v>21443.469704598814</v>
      </c>
      <c r="M100">
        <f t="shared" si="36"/>
        <v>19187.177236287254</v>
      </c>
      <c r="N100">
        <f t="shared" si="36"/>
        <v>18454.108873493427</v>
      </c>
      <c r="O100">
        <f t="shared" si="36"/>
        <v>17817.213962786438</v>
      </c>
      <c r="P100">
        <f t="shared" si="36"/>
        <v>18954.302162943528</v>
      </c>
      <c r="Q100">
        <f t="shared" si="36"/>
        <v>16542.623591514959</v>
      </c>
      <c r="R100">
        <f t="shared" si="36"/>
        <v>16542.623591514959</v>
      </c>
      <c r="S100">
        <f t="shared" si="36"/>
        <v>16542.623591514959</v>
      </c>
      <c r="T100">
        <f t="shared" si="36"/>
        <v>14856.998591514955</v>
      </c>
      <c r="U100">
        <f t="shared" si="36"/>
        <v>12854.998591514959</v>
      </c>
      <c r="V100">
        <f t="shared" si="36"/>
        <v>12854.998591514959</v>
      </c>
      <c r="W100">
        <f t="shared" si="36"/>
        <v>12854.998591514961</v>
      </c>
      <c r="X100">
        <f t="shared" si="36"/>
        <v>12854.998591514959</v>
      </c>
      <c r="Y100">
        <f t="shared" si="36"/>
        <v>12854.998591514959</v>
      </c>
      <c r="Z100">
        <f t="shared" si="36"/>
        <v>12854.998591514959</v>
      </c>
    </row>
    <row r="101" spans="1:28" x14ac:dyDescent="0.25">
      <c r="B101" t="s">
        <v>85</v>
      </c>
      <c r="C101">
        <f t="shared" ref="C101:Z101" si="37">C100*material_share*(EXP(C99)-1)</f>
        <v>0</v>
      </c>
      <c r="D101">
        <f t="shared" si="37"/>
        <v>0</v>
      </c>
      <c r="E101">
        <f t="shared" si="37"/>
        <v>0</v>
      </c>
      <c r="F101">
        <f t="shared" si="37"/>
        <v>0</v>
      </c>
      <c r="G101">
        <f t="shared" si="37"/>
        <v>0</v>
      </c>
      <c r="H101">
        <f t="shared" si="37"/>
        <v>0</v>
      </c>
      <c r="I101">
        <f t="shared" si="37"/>
        <v>0</v>
      </c>
      <c r="J101">
        <f t="shared" si="37"/>
        <v>0</v>
      </c>
      <c r="K101">
        <f t="shared" si="37"/>
        <v>0</v>
      </c>
      <c r="L101">
        <f t="shared" si="37"/>
        <v>0</v>
      </c>
      <c r="M101">
        <f t="shared" si="37"/>
        <v>0</v>
      </c>
      <c r="N101">
        <f t="shared" si="37"/>
        <v>0</v>
      </c>
      <c r="O101">
        <f t="shared" si="37"/>
        <v>0</v>
      </c>
      <c r="P101">
        <f t="shared" si="37"/>
        <v>0</v>
      </c>
      <c r="Q101">
        <f t="shared" si="37"/>
        <v>0</v>
      </c>
      <c r="R101">
        <f t="shared" si="37"/>
        <v>0</v>
      </c>
      <c r="S101">
        <f t="shared" si="37"/>
        <v>0</v>
      </c>
      <c r="T101">
        <f t="shared" si="37"/>
        <v>0</v>
      </c>
      <c r="U101">
        <f t="shared" si="37"/>
        <v>0</v>
      </c>
      <c r="V101">
        <f t="shared" si="37"/>
        <v>0</v>
      </c>
      <c r="W101">
        <f t="shared" si="37"/>
        <v>0</v>
      </c>
      <c r="X101">
        <f t="shared" si="37"/>
        <v>0</v>
      </c>
      <c r="Y101">
        <f t="shared" si="37"/>
        <v>0</v>
      </c>
      <c r="Z101">
        <f t="shared" si="37"/>
        <v>0</v>
      </c>
    </row>
    <row r="102" spans="1:28" x14ac:dyDescent="0.25">
      <c r="B102" t="s">
        <v>86</v>
      </c>
      <c r="C102">
        <f t="shared" ref="C102:Z102" si="38">C101*(1-C94)*pass_through</f>
        <v>0</v>
      </c>
      <c r="D102">
        <f t="shared" si="38"/>
        <v>0</v>
      </c>
      <c r="E102">
        <f t="shared" si="38"/>
        <v>0</v>
      </c>
      <c r="F102">
        <f t="shared" si="38"/>
        <v>0</v>
      </c>
      <c r="G102">
        <f t="shared" si="38"/>
        <v>0</v>
      </c>
      <c r="H102">
        <f t="shared" si="38"/>
        <v>0</v>
      </c>
      <c r="I102">
        <f t="shared" si="38"/>
        <v>0</v>
      </c>
      <c r="J102">
        <f t="shared" si="38"/>
        <v>0</v>
      </c>
      <c r="K102">
        <f t="shared" si="38"/>
        <v>0</v>
      </c>
      <c r="L102">
        <f t="shared" si="38"/>
        <v>0</v>
      </c>
      <c r="M102">
        <f t="shared" si="38"/>
        <v>0</v>
      </c>
      <c r="N102">
        <f t="shared" si="38"/>
        <v>0</v>
      </c>
      <c r="O102">
        <f t="shared" si="38"/>
        <v>0</v>
      </c>
      <c r="P102">
        <f t="shared" si="38"/>
        <v>0</v>
      </c>
      <c r="Q102">
        <f t="shared" si="38"/>
        <v>0</v>
      </c>
      <c r="R102">
        <f t="shared" si="38"/>
        <v>0</v>
      </c>
      <c r="S102">
        <f t="shared" si="38"/>
        <v>0</v>
      </c>
      <c r="T102">
        <f t="shared" si="38"/>
        <v>0</v>
      </c>
      <c r="U102">
        <f t="shared" si="38"/>
        <v>0</v>
      </c>
      <c r="V102">
        <f t="shared" si="38"/>
        <v>0</v>
      </c>
      <c r="W102">
        <f t="shared" si="38"/>
        <v>0</v>
      </c>
      <c r="X102">
        <f t="shared" si="38"/>
        <v>0</v>
      </c>
      <c r="Y102">
        <f t="shared" si="38"/>
        <v>0</v>
      </c>
      <c r="Z102">
        <f t="shared" si="38"/>
        <v>0</v>
      </c>
    </row>
    <row r="103" spans="1:28" x14ac:dyDescent="0.25">
      <c r="B103" t="s">
        <v>87</v>
      </c>
      <c r="C103">
        <f>$G$86*IF($G$86&gt;=0,diesel_p90,-diesel_p10)*MIN(1,(Drivers!C$3+1)/main_months)</f>
        <v>0</v>
      </c>
      <c r="D103">
        <f>$G$86*IF($G$86&gt;=0,diesel_p90,-diesel_p10)*MIN(1,(Drivers!D$3+1)/main_months)</f>
        <v>0</v>
      </c>
      <c r="E103">
        <f>$G$86*IF($G$86&gt;=0,diesel_p90,-diesel_p10)*MIN(1,(Drivers!E$3+1)/main_months)</f>
        <v>0</v>
      </c>
      <c r="F103">
        <f>$G$86*IF($G$86&gt;=0,diesel_p90,-diesel_p10)*MIN(1,(Drivers!F$3+1)/main_months)</f>
        <v>0</v>
      </c>
      <c r="G103">
        <f>$G$86*IF($G$86&gt;=0,diesel_p90,-diesel_p10)*MIN(1,(Drivers!G$3+1)/main_months)</f>
        <v>0</v>
      </c>
      <c r="H103">
        <f>$G$86*IF($G$86&gt;=0,diesel_p90,-diesel_p10)*MIN(1,(Drivers!H$3+1)/main_months)</f>
        <v>0</v>
      </c>
      <c r="I103">
        <f>$G$86*IF($G$86&gt;=0,diesel_p90,-diesel_p10)*MIN(1,(Drivers!I$3+1)/main_months)</f>
        <v>0</v>
      </c>
      <c r="J103">
        <f>$G$86*IF($G$86&gt;=0,diesel_p90,-diesel_p10)*MIN(1,(Drivers!J$3+1)/main_months)</f>
        <v>0</v>
      </c>
      <c r="K103">
        <f>$G$86*IF($G$86&gt;=0,diesel_p90,-diesel_p10)*MIN(1,(Drivers!K$3+1)/main_months)</f>
        <v>0</v>
      </c>
      <c r="L103">
        <f>$G$86*IF($G$86&gt;=0,diesel_p90,-diesel_p10)*MIN(1,(Drivers!L$3+1)/main_months)</f>
        <v>0</v>
      </c>
      <c r="M103">
        <f>$G$86*IF($G$86&gt;=0,diesel_p90,-diesel_p10)*MIN(1,(Drivers!M$3+1)/main_months)</f>
        <v>0</v>
      </c>
      <c r="N103">
        <f>$G$86*IF($G$86&gt;=0,diesel_p90,-diesel_p10)*MIN(1,(Drivers!N$3+1)/main_months)</f>
        <v>0</v>
      </c>
      <c r="O103">
        <f>$G$86*IF($G$86&gt;=0,diesel_p90,-diesel_p10)*MIN(1,(Drivers!O$3+1)/main_months)</f>
        <v>0</v>
      </c>
      <c r="P103">
        <f>$G$86*IF($G$86&gt;=0,diesel_p90,-diesel_p10)*MIN(1,(Drivers!P$3+1)/main_months)</f>
        <v>0</v>
      </c>
      <c r="Q103">
        <f>$G$86*IF($G$86&gt;=0,diesel_p90,-diesel_p10)*MIN(1,(Drivers!Q$3+1)/main_months)</f>
        <v>0</v>
      </c>
      <c r="R103">
        <f>$G$86*IF($G$86&gt;=0,diesel_p90,-diesel_p10)*MIN(1,(Drivers!R$3+1)/main_months)</f>
        <v>0</v>
      </c>
      <c r="S103">
        <f>$G$86*IF($G$86&gt;=0,diesel_p90,-diesel_p10)*MIN(1,(Drivers!S$3+1)/main_months)</f>
        <v>0</v>
      </c>
      <c r="T103">
        <f>$G$86*IF($G$86&gt;=0,diesel_p90,-diesel_p10)*MIN(1,(Drivers!T$3+1)/main_months)</f>
        <v>0</v>
      </c>
      <c r="U103">
        <f>$G$86*IF($G$86&gt;=0,diesel_p90,-diesel_p10)*MIN(1,(Drivers!U$3+1)/main_months)</f>
        <v>0</v>
      </c>
      <c r="V103">
        <f>$G$86*IF($G$86&gt;=0,diesel_p90,-diesel_p10)*MIN(1,(Drivers!V$3+1)/main_months)</f>
        <v>0</v>
      </c>
      <c r="W103">
        <f>$G$86*IF($G$86&gt;=0,diesel_p90,-diesel_p10)*MIN(1,(Drivers!W$3+1)/main_months)</f>
        <v>0</v>
      </c>
      <c r="X103">
        <f>$G$86*IF($G$86&gt;=0,diesel_p90,-diesel_p10)*MIN(1,(Drivers!X$3+1)/main_months)</f>
        <v>0</v>
      </c>
      <c r="Y103">
        <f>$G$86*IF($G$86&gt;=0,diesel_p90,-diesel_p10)*MIN(1,(Drivers!Y$3+1)/main_months)</f>
        <v>0</v>
      </c>
      <c r="Z103">
        <f>$G$86*IF($G$86&gt;=0,diesel_p90,-diesel_p10)*MIN(1,(Drivers!Z$3+1)/main_months)</f>
        <v>0</v>
      </c>
    </row>
    <row r="104" spans="1:28" x14ac:dyDescent="0.25">
      <c r="B104" t="s">
        <v>88</v>
      </c>
      <c r="C104">
        <f t="shared" ref="C104:Z104" si="39">C100*fuel_share*(EXP(C103)-1)</f>
        <v>0</v>
      </c>
      <c r="D104">
        <f t="shared" si="39"/>
        <v>0</v>
      </c>
      <c r="E104">
        <f t="shared" si="39"/>
        <v>0</v>
      </c>
      <c r="F104">
        <f t="shared" si="39"/>
        <v>0</v>
      </c>
      <c r="G104">
        <f t="shared" si="39"/>
        <v>0</v>
      </c>
      <c r="H104">
        <f t="shared" si="39"/>
        <v>0</v>
      </c>
      <c r="I104">
        <f t="shared" si="39"/>
        <v>0</v>
      </c>
      <c r="J104">
        <f t="shared" si="39"/>
        <v>0</v>
      </c>
      <c r="K104">
        <f t="shared" si="39"/>
        <v>0</v>
      </c>
      <c r="L104">
        <f t="shared" si="39"/>
        <v>0</v>
      </c>
      <c r="M104">
        <f t="shared" si="39"/>
        <v>0</v>
      </c>
      <c r="N104">
        <f t="shared" si="39"/>
        <v>0</v>
      </c>
      <c r="O104">
        <f t="shared" si="39"/>
        <v>0</v>
      </c>
      <c r="P104">
        <f t="shared" si="39"/>
        <v>0</v>
      </c>
      <c r="Q104">
        <f t="shared" si="39"/>
        <v>0</v>
      </c>
      <c r="R104">
        <f t="shared" si="39"/>
        <v>0</v>
      </c>
      <c r="S104">
        <f t="shared" si="39"/>
        <v>0</v>
      </c>
      <c r="T104">
        <f t="shared" si="39"/>
        <v>0</v>
      </c>
      <c r="U104">
        <f t="shared" si="39"/>
        <v>0</v>
      </c>
      <c r="V104">
        <f t="shared" si="39"/>
        <v>0</v>
      </c>
      <c r="W104">
        <f t="shared" si="39"/>
        <v>0</v>
      </c>
      <c r="X104">
        <f t="shared" si="39"/>
        <v>0</v>
      </c>
      <c r="Y104">
        <f t="shared" si="39"/>
        <v>0</v>
      </c>
      <c r="Z104">
        <f t="shared" si="39"/>
        <v>0</v>
      </c>
    </row>
    <row r="105" spans="1:28" x14ac:dyDescent="0.25">
      <c r="B105" t="s">
        <v>89</v>
      </c>
      <c r="C105">
        <f t="shared" ref="C105:Z105" si="40">gc_per_day*exposure*C88</f>
        <v>0</v>
      </c>
      <c r="D105">
        <f t="shared" si="40"/>
        <v>0</v>
      </c>
      <c r="E105">
        <f t="shared" si="40"/>
        <v>0</v>
      </c>
      <c r="F105">
        <f t="shared" si="40"/>
        <v>0</v>
      </c>
      <c r="G105">
        <f t="shared" si="40"/>
        <v>0</v>
      </c>
      <c r="H105">
        <f t="shared" si="40"/>
        <v>0</v>
      </c>
      <c r="I105">
        <f t="shared" si="40"/>
        <v>0</v>
      </c>
      <c r="J105">
        <f t="shared" si="40"/>
        <v>0</v>
      </c>
      <c r="K105">
        <f t="shared" si="40"/>
        <v>0</v>
      </c>
      <c r="L105">
        <f t="shared" si="40"/>
        <v>0</v>
      </c>
      <c r="M105">
        <f t="shared" si="40"/>
        <v>0</v>
      </c>
      <c r="N105">
        <f t="shared" si="40"/>
        <v>0</v>
      </c>
      <c r="O105">
        <f t="shared" si="40"/>
        <v>0</v>
      </c>
      <c r="P105">
        <f t="shared" si="40"/>
        <v>0</v>
      </c>
      <c r="Q105">
        <f t="shared" si="40"/>
        <v>0</v>
      </c>
      <c r="R105">
        <f t="shared" si="40"/>
        <v>0</v>
      </c>
      <c r="S105">
        <f t="shared" si="40"/>
        <v>0</v>
      </c>
      <c r="T105">
        <f t="shared" si="40"/>
        <v>0</v>
      </c>
      <c r="U105">
        <f t="shared" si="40"/>
        <v>0</v>
      </c>
      <c r="V105">
        <f t="shared" si="40"/>
        <v>0</v>
      </c>
      <c r="W105">
        <f t="shared" si="40"/>
        <v>0</v>
      </c>
      <c r="X105">
        <f t="shared" si="40"/>
        <v>0</v>
      </c>
      <c r="Y105">
        <f t="shared" si="40"/>
        <v>0</v>
      </c>
      <c r="Z105">
        <f t="shared" si="40"/>
        <v>0</v>
      </c>
    </row>
    <row r="106" spans="1:28" x14ac:dyDescent="0.25">
      <c r="B106" t="s">
        <v>90</v>
      </c>
      <c r="C106">
        <f t="shared" ref="C106:Z106" si="41">C97+C102</f>
        <v>15418.571428571429</v>
      </c>
      <c r="D106">
        <f t="shared" si="41"/>
        <v>17231.071428571428</v>
      </c>
      <c r="E106">
        <f t="shared" si="41"/>
        <v>20521.788305908656</v>
      </c>
      <c r="F106">
        <f t="shared" si="41"/>
        <v>23933.214924991044</v>
      </c>
      <c r="G106">
        <f t="shared" si="41"/>
        <v>24023.534596733309</v>
      </c>
      <c r="H106">
        <f t="shared" si="41"/>
        <v>25123.18812588615</v>
      </c>
      <c r="I106">
        <f t="shared" si="41"/>
        <v>24003.706026660275</v>
      </c>
      <c r="J106">
        <f t="shared" si="41"/>
        <v>22680.529587656874</v>
      </c>
      <c r="K106">
        <f t="shared" si="41"/>
        <v>22313.860735504648</v>
      </c>
      <c r="L106">
        <f t="shared" si="41"/>
        <v>23483.587631078412</v>
      </c>
      <c r="M106">
        <f t="shared" si="41"/>
        <v>21044.145358208567</v>
      </c>
      <c r="N106">
        <f t="shared" si="41"/>
        <v>20193.398683587755</v>
      </c>
      <c r="O106">
        <f t="shared" si="41"/>
        <v>19525.038891602053</v>
      </c>
      <c r="P106">
        <f t="shared" si="41"/>
        <v>20774.586364302151</v>
      </c>
      <c r="Q106">
        <f t="shared" si="41"/>
        <v>18138.872078587869</v>
      </c>
      <c r="R106">
        <f t="shared" si="41"/>
        <v>18138.872078587869</v>
      </c>
      <c r="S106">
        <f t="shared" si="41"/>
        <v>18138.872078587869</v>
      </c>
      <c r="T106">
        <f t="shared" si="41"/>
        <v>16326.372078587863</v>
      </c>
      <c r="U106">
        <f t="shared" si="41"/>
        <v>14126.372078587867</v>
      </c>
      <c r="V106">
        <f t="shared" si="41"/>
        <v>14126.372078587867</v>
      </c>
      <c r="W106">
        <f t="shared" si="41"/>
        <v>14126.372078587869</v>
      </c>
      <c r="X106">
        <f t="shared" si="41"/>
        <v>14126.372078587867</v>
      </c>
      <c r="Y106">
        <f t="shared" si="41"/>
        <v>14126.372078587867</v>
      </c>
      <c r="Z106">
        <f t="shared" si="41"/>
        <v>14126.372078587867</v>
      </c>
      <c r="AA106">
        <f>SUM(C106:N106)</f>
        <v>259970.59683335855</v>
      </c>
      <c r="AB106">
        <f>SUM(C106:Z106)</f>
        <v>455771.44287514157</v>
      </c>
    </row>
    <row r="107" spans="1:28" x14ac:dyDescent="0.25">
      <c r="B107" t="s">
        <v>91</v>
      </c>
      <c r="C107">
        <f t="shared" ref="C107:Z107" si="42">C97*C95+C102-C101-C104-C105</f>
        <v>1347.4589285714289</v>
      </c>
      <c r="D107">
        <f t="shared" si="42"/>
        <v>1474.3339285714289</v>
      </c>
      <c r="E107">
        <f t="shared" si="42"/>
        <v>1811.6095586428903</v>
      </c>
      <c r="F107">
        <f t="shared" si="42"/>
        <v>2118.6379543603052</v>
      </c>
      <c r="G107">
        <f t="shared" si="42"/>
        <v>2094.1417248171088</v>
      </c>
      <c r="H107">
        <f t="shared" si="42"/>
        <v>2193.1105424408643</v>
      </c>
      <c r="I107">
        <f t="shared" si="42"/>
        <v>2081.3571535105357</v>
      </c>
      <c r="J107">
        <f t="shared" si="42"/>
        <v>1937.8427025716576</v>
      </c>
      <c r="K107">
        <f t="shared" si="42"/>
        <v>1934.8425058779569</v>
      </c>
      <c r="L107">
        <f t="shared" si="42"/>
        <v>2040.1179264795956</v>
      </c>
      <c r="M107">
        <f t="shared" si="42"/>
        <v>1856.9681219213103</v>
      </c>
      <c r="N107">
        <f t="shared" si="42"/>
        <v>1739.2898100943266</v>
      </c>
      <c r="O107">
        <f t="shared" si="42"/>
        <v>1707.824928815613</v>
      </c>
      <c r="P107">
        <f t="shared" si="42"/>
        <v>1820.2842013586223</v>
      </c>
      <c r="Q107">
        <f t="shared" si="42"/>
        <v>1596.2484870729079</v>
      </c>
      <c r="R107">
        <f t="shared" si="42"/>
        <v>1596.2484870729079</v>
      </c>
      <c r="S107">
        <f t="shared" si="42"/>
        <v>1596.2484870729079</v>
      </c>
      <c r="T107">
        <f t="shared" si="42"/>
        <v>1469.3734870729077</v>
      </c>
      <c r="U107">
        <f t="shared" si="42"/>
        <v>1271.3734870729079</v>
      </c>
      <c r="V107">
        <f t="shared" si="42"/>
        <v>1271.3734870729079</v>
      </c>
      <c r="W107">
        <f t="shared" si="42"/>
        <v>1271.3734870729081</v>
      </c>
      <c r="X107">
        <f t="shared" si="42"/>
        <v>1271.3734870729079</v>
      </c>
      <c r="Y107">
        <f t="shared" si="42"/>
        <v>1271.3734870729079</v>
      </c>
      <c r="Z107">
        <f t="shared" si="42"/>
        <v>1271.3734870729079</v>
      </c>
      <c r="AA107">
        <f>SUM(C107:N107)</f>
        <v>22629.710857859405</v>
      </c>
      <c r="AB107">
        <f>SUM(C107:Z107)</f>
        <v>40044.179858762735</v>
      </c>
    </row>
    <row r="108" spans="1:28" x14ac:dyDescent="0.25">
      <c r="B108" t="s">
        <v>92</v>
      </c>
      <c r="C108" s="3">
        <f t="shared" ref="C108:Z108" si="43">IF(C106=0,0,C107/C106)</f>
        <v>8.7391943852497003E-2</v>
      </c>
      <c r="D108" s="3">
        <f t="shared" si="43"/>
        <v>8.5562522022094661E-2</v>
      </c>
      <c r="E108" s="3">
        <f t="shared" si="43"/>
        <v>8.8277372889636996E-2</v>
      </c>
      <c r="F108" s="3">
        <f t="shared" si="43"/>
        <v>8.8522915162058957E-2</v>
      </c>
      <c r="G108" s="3">
        <f t="shared" si="43"/>
        <v>8.7170425167238608E-2</v>
      </c>
      <c r="H108" s="3">
        <f t="shared" si="43"/>
        <v>8.7294276962450928E-2</v>
      </c>
      <c r="I108" s="3">
        <f t="shared" si="43"/>
        <v>8.6709825191111242E-2</v>
      </c>
      <c r="J108" s="3">
        <f t="shared" si="43"/>
        <v>8.5440804857848829E-2</v>
      </c>
      <c r="K108" s="3">
        <f t="shared" si="43"/>
        <v>8.6710342455410983E-2</v>
      </c>
      <c r="L108" s="3">
        <f t="shared" si="43"/>
        <v>8.6874201613883026E-2</v>
      </c>
      <c r="M108" s="3">
        <f t="shared" si="43"/>
        <v>8.8241555563907642E-2</v>
      </c>
      <c r="N108" s="3">
        <f t="shared" si="43"/>
        <v>8.6131603567453932E-2</v>
      </c>
      <c r="O108" s="3">
        <f t="shared" si="43"/>
        <v>8.7468452088470275E-2</v>
      </c>
      <c r="P108" s="3">
        <f t="shared" si="43"/>
        <v>8.762071934613791E-2</v>
      </c>
      <c r="Q108" s="3">
        <f t="shared" si="43"/>
        <v>8.8001529541476192E-2</v>
      </c>
      <c r="R108" s="3">
        <f t="shared" si="43"/>
        <v>8.8001529541476192E-2</v>
      </c>
      <c r="S108" s="3">
        <f t="shared" si="43"/>
        <v>8.8001529541476192E-2</v>
      </c>
      <c r="T108" s="3">
        <f t="shared" si="43"/>
        <v>0.09</v>
      </c>
      <c r="U108" s="3">
        <f t="shared" si="43"/>
        <v>0.09</v>
      </c>
      <c r="V108" s="3">
        <f t="shared" si="43"/>
        <v>0.09</v>
      </c>
      <c r="W108" s="3">
        <f t="shared" si="43"/>
        <v>0.09</v>
      </c>
      <c r="X108" s="3">
        <f t="shared" si="43"/>
        <v>0.09</v>
      </c>
      <c r="Y108" s="3">
        <f t="shared" si="43"/>
        <v>0.09</v>
      </c>
      <c r="Z108" s="3">
        <f t="shared" si="43"/>
        <v>0.09</v>
      </c>
      <c r="AA108" s="3">
        <f>AA107/AA106</f>
        <v>8.7047193542295384E-2</v>
      </c>
      <c r="AB108" s="3">
        <f>AB107/AB106</f>
        <v>8.7860221356020382E-2</v>
      </c>
    </row>
    <row r="111" spans="1:28" x14ac:dyDescent="0.25">
      <c r="A111" s="1" t="s">
        <v>96</v>
      </c>
    </row>
    <row r="112" spans="1:28" x14ac:dyDescent="0.25">
      <c r="B112" s="1" t="s">
        <v>30</v>
      </c>
      <c r="C112" s="1" t="s">
        <v>31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36</v>
      </c>
      <c r="I112" s="1" t="s">
        <v>37</v>
      </c>
      <c r="J112" s="1" t="s">
        <v>38</v>
      </c>
      <c r="K112" s="1" t="s">
        <v>39</v>
      </c>
      <c r="L112" s="1" t="s">
        <v>40</v>
      </c>
      <c r="M112" s="1" t="s">
        <v>41</v>
      </c>
      <c r="N112" s="1" t="s">
        <v>42</v>
      </c>
      <c r="O112" s="1" t="s">
        <v>43</v>
      </c>
      <c r="P112" s="1" t="s">
        <v>44</v>
      </c>
      <c r="Q112" s="1" t="s">
        <v>45</v>
      </c>
      <c r="R112" s="1" t="s">
        <v>46</v>
      </c>
      <c r="S112" s="1" t="s">
        <v>47</v>
      </c>
      <c r="T112" s="1" t="s">
        <v>48</v>
      </c>
      <c r="U112" s="1" t="s">
        <v>49</v>
      </c>
      <c r="V112" s="1" t="s">
        <v>50</v>
      </c>
      <c r="W112" s="1" t="s">
        <v>51</v>
      </c>
      <c r="X112" s="1" t="s">
        <v>52</v>
      </c>
      <c r="Y112" s="1" t="s">
        <v>53</v>
      </c>
      <c r="Z112" s="1" t="s">
        <v>54</v>
      </c>
      <c r="AA112" s="1" t="s">
        <v>68</v>
      </c>
      <c r="AB112" s="1" t="s">
        <v>69</v>
      </c>
    </row>
    <row r="113" spans="2:28" x14ac:dyDescent="0.25">
      <c r="B113" t="s">
        <v>70</v>
      </c>
      <c r="C113">
        <f>set_weather</f>
        <v>0</v>
      </c>
      <c r="D113">
        <f>set_tariff</f>
        <v>0</v>
      </c>
      <c r="E113">
        <f>set_rate_bp</f>
        <v>0</v>
      </c>
      <c r="F113">
        <f>set_funding</f>
        <v>0</v>
      </c>
      <c r="G113">
        <v>0</v>
      </c>
      <c r="H113">
        <f>set_episode</f>
        <v>0</v>
      </c>
    </row>
    <row r="114" spans="2:28" x14ac:dyDescent="0.25">
      <c r="B114" t="s">
        <v>71</v>
      </c>
      <c r="C114">
        <f>IF($C$113&gt;=0,Drivers!C$5+$C$113*(Drivers!C$7-Drivers!C$5),Drivers!C$5+$C$113*(Drivers!C$5-Drivers!C$6))</f>
        <v>2.0933000000000002</v>
      </c>
      <c r="D114">
        <f>IF($C$113&gt;=0,Drivers!D$5+$C$113*(Drivers!D$7-Drivers!D$5),Drivers!D$5+$C$113*(Drivers!D$5-Drivers!D$6))</f>
        <v>1.8519000000000001</v>
      </c>
      <c r="E114">
        <f>IF($C$113&gt;=0,Drivers!E$5+$C$113*(Drivers!E$7-Drivers!E$5),Drivers!E$5+$C$113*(Drivers!E$5-Drivers!E$6))</f>
        <v>2.7688999999999999</v>
      </c>
      <c r="F114">
        <f>IF($C$113&gt;=0,Drivers!F$5+$C$113*(Drivers!F$7-Drivers!F$5),Drivers!F$5+$C$113*(Drivers!F$5-Drivers!F$6))</f>
        <v>3.7783000000000002</v>
      </c>
      <c r="G114">
        <f>IF($C$113&gt;=0,Drivers!G$5+$C$113*(Drivers!G$7-Drivers!G$5),Drivers!G$5+$C$113*(Drivers!G$5-Drivers!G$6))</f>
        <v>3.3389000000000002</v>
      </c>
      <c r="H114">
        <f>IF($C$113&gt;=0,Drivers!H$5+$C$113*(Drivers!H$7-Drivers!H$5),Drivers!H$5+$C$113*(Drivers!H$5-Drivers!H$6))</f>
        <v>2.6347999999999998</v>
      </c>
      <c r="I114">
        <f>IF($C$113&gt;=0,Drivers!I$5+$C$113*(Drivers!I$7-Drivers!I$5),Drivers!I$5+$C$113*(Drivers!I$5-Drivers!I$6))</f>
        <v>2.7483</v>
      </c>
      <c r="J114">
        <f>IF($C$113&gt;=0,Drivers!J$5+$C$113*(Drivers!J$7-Drivers!J$5),Drivers!J$5+$C$113*(Drivers!J$5-Drivers!J$6))</f>
        <v>2.6274000000000002</v>
      </c>
      <c r="K114">
        <f>IF($C$113&gt;=0,Drivers!K$5+$C$113*(Drivers!K$7-Drivers!K$5),Drivers!K$5+$C$113*(Drivers!K$5-Drivers!K$6))</f>
        <v>2.1036999999999999</v>
      </c>
      <c r="L114">
        <f>IF($C$113&gt;=0,Drivers!L$5+$C$113*(Drivers!L$7-Drivers!L$5),Drivers!L$5+$C$113*(Drivers!L$5-Drivers!L$6))</f>
        <v>1.8523000000000001</v>
      </c>
      <c r="M114">
        <f>IF($C$113&gt;=0,Drivers!M$5+$C$113*(Drivers!M$7-Drivers!M$5),Drivers!M$5+$C$113*(Drivers!M$5-Drivers!M$6))</f>
        <v>1.7116</v>
      </c>
      <c r="N114">
        <f>IF($C$113&gt;=0,Drivers!N$5+$C$113*(Drivers!N$7-Drivers!N$5),Drivers!N$5+$C$113*(Drivers!N$5-Drivers!N$6))</f>
        <v>1.3512999999999999</v>
      </c>
      <c r="O114">
        <f>IF($C$113&gt;=0,Drivers!O$5+$C$113*(Drivers!O$7-Drivers!O$5),Drivers!O$5+$C$113*(Drivers!O$5-Drivers!O$6))</f>
        <v>2.0933000000000002</v>
      </c>
      <c r="P114">
        <f>IF($C$113&gt;=0,Drivers!P$5+$C$113*(Drivers!P$7-Drivers!P$5),Drivers!P$5+$C$113*(Drivers!P$5-Drivers!P$6))</f>
        <v>1.8519000000000001</v>
      </c>
      <c r="Q114">
        <f>IF($C$113&gt;=0,Drivers!Q$5+$C$113*(Drivers!Q$7-Drivers!Q$5),Drivers!Q$5+$C$113*(Drivers!Q$5-Drivers!Q$6))</f>
        <v>2.7688999999999999</v>
      </c>
      <c r="R114">
        <f>IF($C$113&gt;=0,Drivers!R$5+$C$113*(Drivers!R$7-Drivers!R$5),Drivers!R$5+$C$113*(Drivers!R$5-Drivers!R$6))</f>
        <v>3.7783000000000002</v>
      </c>
      <c r="S114">
        <f>IF($C$113&gt;=0,Drivers!S$5+$C$113*(Drivers!S$7-Drivers!S$5),Drivers!S$5+$C$113*(Drivers!S$5-Drivers!S$6))</f>
        <v>3.3389000000000002</v>
      </c>
      <c r="T114">
        <f>IF($C$113&gt;=0,Drivers!T$5+$C$113*(Drivers!T$7-Drivers!T$5),Drivers!T$5+$C$113*(Drivers!T$5-Drivers!T$6))</f>
        <v>2.6347999999999998</v>
      </c>
      <c r="U114">
        <f>IF($C$113&gt;=0,Drivers!U$5+$C$113*(Drivers!U$7-Drivers!U$5),Drivers!U$5+$C$113*(Drivers!U$5-Drivers!U$6))</f>
        <v>2.7483</v>
      </c>
      <c r="V114">
        <f>IF($C$113&gt;=0,Drivers!V$5+$C$113*(Drivers!V$7-Drivers!V$5),Drivers!V$5+$C$113*(Drivers!V$5-Drivers!V$6))</f>
        <v>2.6274000000000002</v>
      </c>
      <c r="W114">
        <f>IF($C$113&gt;=0,Drivers!W$5+$C$113*(Drivers!W$7-Drivers!W$5),Drivers!W$5+$C$113*(Drivers!W$5-Drivers!W$6))</f>
        <v>2.1036999999999999</v>
      </c>
      <c r="X114">
        <f>IF($C$113&gt;=0,Drivers!X$5+$C$113*(Drivers!X$7-Drivers!X$5),Drivers!X$5+$C$113*(Drivers!X$5-Drivers!X$6))</f>
        <v>1.8523000000000001</v>
      </c>
      <c r="Y114">
        <f>IF($C$113&gt;=0,Drivers!Y$5+$C$113*(Drivers!Y$7-Drivers!Y$5),Drivers!Y$5+$C$113*(Drivers!Y$5-Drivers!Y$6))</f>
        <v>1.7116</v>
      </c>
      <c r="Z114">
        <f>IF($C$113&gt;=0,Drivers!Z$5+$C$113*(Drivers!Z$7-Drivers!Z$5),Drivers!Z$5+$C$113*(Drivers!Z$5-Drivers!Z$6))</f>
        <v>1.3512999999999999</v>
      </c>
    </row>
    <row r="115" spans="2:28" x14ac:dyDescent="0.25">
      <c r="B115" t="s">
        <v>72</v>
      </c>
      <c r="C115">
        <f>C114-Drivers!C$5</f>
        <v>0</v>
      </c>
      <c r="D115">
        <f>D114-Drivers!D$5</f>
        <v>0</v>
      </c>
      <c r="E115">
        <f>E114-Drivers!E$5</f>
        <v>0</v>
      </c>
      <c r="F115">
        <f>F114-Drivers!F$5</f>
        <v>0</v>
      </c>
      <c r="G115">
        <f>G114-Drivers!G$5</f>
        <v>0</v>
      </c>
      <c r="H115">
        <f>H114-Drivers!H$5</f>
        <v>0</v>
      </c>
      <c r="I115">
        <f>I114-Drivers!I$5</f>
        <v>0</v>
      </c>
      <c r="J115">
        <f>J114-Drivers!J$5</f>
        <v>0</v>
      </c>
      <c r="K115">
        <f>K114-Drivers!K$5</f>
        <v>0</v>
      </c>
      <c r="L115">
        <f>L114-Drivers!L$5</f>
        <v>0</v>
      </c>
      <c r="M115">
        <f>M114-Drivers!M$5</f>
        <v>0</v>
      </c>
      <c r="N115">
        <f>N114-Drivers!N$5</f>
        <v>0</v>
      </c>
      <c r="O115">
        <f>O114-Drivers!O$5</f>
        <v>0</v>
      </c>
      <c r="P115">
        <f>P114-Drivers!P$5</f>
        <v>0</v>
      </c>
      <c r="Q115">
        <f>Q114-Drivers!Q$5</f>
        <v>0</v>
      </c>
      <c r="R115">
        <f>R114-Drivers!R$5</f>
        <v>0</v>
      </c>
      <c r="S115">
        <f>S114-Drivers!S$5</f>
        <v>0</v>
      </c>
      <c r="T115">
        <f>T114-Drivers!T$5</f>
        <v>0</v>
      </c>
      <c r="U115">
        <f>U114-Drivers!U$5</f>
        <v>0</v>
      </c>
      <c r="V115">
        <f>V114-Drivers!V$5</f>
        <v>0</v>
      </c>
      <c r="W115">
        <f>W114-Drivers!W$5</f>
        <v>0</v>
      </c>
      <c r="X115">
        <f>X114-Drivers!X$5</f>
        <v>0</v>
      </c>
      <c r="Y115">
        <f>Y114-Drivers!Y$5</f>
        <v>0</v>
      </c>
      <c r="Z115">
        <f>Z114-Drivers!Z$5</f>
        <v>0</v>
      </c>
    </row>
    <row r="116" spans="2:28" x14ac:dyDescent="0.25">
      <c r="B116" t="s">
        <v>73</v>
      </c>
      <c r="C116">
        <f>1-exposure*C115/Drivers!C$4</f>
        <v>1</v>
      </c>
      <c r="D116">
        <f>1-exposure*D115/Drivers!D$4</f>
        <v>1</v>
      </c>
      <c r="E116">
        <f>1-exposure*E115/Drivers!E$4</f>
        <v>1</v>
      </c>
      <c r="F116">
        <f>1-exposure*F115/Drivers!F$4</f>
        <v>1</v>
      </c>
      <c r="G116">
        <f>1-exposure*G115/Drivers!G$4</f>
        <v>1</v>
      </c>
      <c r="H116">
        <f>1-exposure*H115/Drivers!H$4</f>
        <v>1</v>
      </c>
      <c r="I116">
        <f>1-exposure*I115/Drivers!I$4</f>
        <v>1</v>
      </c>
      <c r="J116">
        <f>1-exposure*J115/Drivers!J$4</f>
        <v>1</v>
      </c>
      <c r="K116">
        <f>1-exposure*K115/Drivers!K$4</f>
        <v>1</v>
      </c>
      <c r="L116">
        <f>1-exposure*L115/Drivers!L$4</f>
        <v>1</v>
      </c>
      <c r="M116">
        <f>1-exposure*M115/Drivers!M$4</f>
        <v>1</v>
      </c>
      <c r="N116">
        <f>1-exposure*N115/Drivers!N$4</f>
        <v>1</v>
      </c>
      <c r="O116">
        <f>1-exposure*O115/Drivers!O$4</f>
        <v>1</v>
      </c>
      <c r="P116">
        <f>1-exposure*P115/Drivers!P$4</f>
        <v>1</v>
      </c>
      <c r="Q116">
        <f>1-exposure*Q115/Drivers!Q$4</f>
        <v>1</v>
      </c>
      <c r="R116">
        <f>1-exposure*R115/Drivers!R$4</f>
        <v>1</v>
      </c>
      <c r="S116">
        <f>1-exposure*S115/Drivers!S$4</f>
        <v>1</v>
      </c>
      <c r="T116">
        <f>1-exposure*T115/Drivers!T$4</f>
        <v>1</v>
      </c>
      <c r="U116">
        <f>1-exposure*U115/Drivers!U$4</f>
        <v>1</v>
      </c>
      <c r="V116">
        <f>1-exposure*V115/Drivers!V$4</f>
        <v>1</v>
      </c>
      <c r="W116">
        <f>1-exposure*W115/Drivers!W$4</f>
        <v>1</v>
      </c>
      <c r="X116">
        <f>1-exposure*X115/Drivers!X$4</f>
        <v>1</v>
      </c>
      <c r="Y116">
        <f>1-exposure*Y115/Drivers!Y$4</f>
        <v>1</v>
      </c>
      <c r="Z116">
        <f>1-exposure*Z115/Drivers!Z$4</f>
        <v>1</v>
      </c>
    </row>
    <row r="117" spans="2:28" x14ac:dyDescent="0.25">
      <c r="B117" t="s">
        <v>74</v>
      </c>
      <c r="C117">
        <f>IF(Drivers!C$3-rate_lag&gt;=rate_start,$E$113/100,0)</f>
        <v>0</v>
      </c>
      <c r="D117">
        <f>IF(Drivers!D$3-rate_lag&gt;=rate_start,$E$113/100,0)</f>
        <v>0</v>
      </c>
      <c r="E117">
        <f>IF(Drivers!E$3-rate_lag&gt;=rate_start,$E$113/100,0)</f>
        <v>0</v>
      </c>
      <c r="F117">
        <f>IF(Drivers!F$3-rate_lag&gt;=rate_start,$E$113/100,0)</f>
        <v>0</v>
      </c>
      <c r="G117">
        <f>IF(Drivers!G$3-rate_lag&gt;=rate_start,$E$113/100,0)</f>
        <v>0</v>
      </c>
      <c r="H117">
        <f>IF(Drivers!H$3-rate_lag&gt;=rate_start,$E$113/100,0)</f>
        <v>0</v>
      </c>
      <c r="I117">
        <f>IF(Drivers!I$3-rate_lag&gt;=rate_start,$E$113/100,0)</f>
        <v>0</v>
      </c>
      <c r="J117">
        <f>IF(Drivers!J$3-rate_lag&gt;=rate_start,$E$113/100,0)</f>
        <v>0</v>
      </c>
      <c r="K117">
        <f>IF(Drivers!K$3-rate_lag&gt;=rate_start,$E$113/100,0)</f>
        <v>0</v>
      </c>
      <c r="L117">
        <f>IF(Drivers!L$3-rate_lag&gt;=rate_start,$E$113/100,0)</f>
        <v>0</v>
      </c>
      <c r="M117">
        <f>IF(Drivers!M$3-rate_lag&gt;=rate_start,$E$113/100,0)</f>
        <v>0</v>
      </c>
      <c r="N117">
        <f>IF(Drivers!N$3-rate_lag&gt;=rate_start,$E$113/100,0)</f>
        <v>0</v>
      </c>
      <c r="O117">
        <f>IF(Drivers!O$3-rate_lag&gt;=rate_start,$E$113/100,0)</f>
        <v>0</v>
      </c>
      <c r="P117">
        <f>IF(Drivers!P$3-rate_lag&gt;=rate_start,$E$113/100,0)</f>
        <v>0</v>
      </c>
      <c r="Q117">
        <f>IF(Drivers!Q$3-rate_lag&gt;=rate_start,$E$113/100,0)</f>
        <v>0</v>
      </c>
      <c r="R117">
        <f>IF(Drivers!R$3-rate_lag&gt;=rate_start,$E$113/100,0)</f>
        <v>0</v>
      </c>
      <c r="S117">
        <f>IF(Drivers!S$3-rate_lag&gt;=rate_start,$E$113/100,0)</f>
        <v>0</v>
      </c>
      <c r="T117">
        <f>IF(Drivers!T$3-rate_lag&gt;=rate_start,$E$113/100,0)</f>
        <v>0</v>
      </c>
      <c r="U117">
        <f>IF(Drivers!U$3-rate_lag&gt;=rate_start,$E$113/100,0)</f>
        <v>0</v>
      </c>
      <c r="V117">
        <f>IF(Drivers!V$3-rate_lag&gt;=rate_start,$E$113/100,0)</f>
        <v>0</v>
      </c>
      <c r="W117">
        <f>IF(Drivers!W$3-rate_lag&gt;=rate_start,$E$113/100,0)</f>
        <v>0</v>
      </c>
      <c r="X117">
        <f>IF(Drivers!X$3-rate_lag&gt;=rate_start,$E$113/100,0)</f>
        <v>0</v>
      </c>
      <c r="Y117">
        <f>IF(Drivers!Y$3-rate_lag&gt;=rate_start,$E$113/100,0)</f>
        <v>0</v>
      </c>
      <c r="Z117">
        <f>IF(Drivers!Z$3-rate_lag&gt;=rate_start,$E$113/100,0)</f>
        <v>0</v>
      </c>
    </row>
    <row r="118" spans="2:28" x14ac:dyDescent="0.25">
      <c r="B118" t="s">
        <v>75</v>
      </c>
      <c r="C118">
        <f>Drivers!C$11*(1+rate_sens*C117)*(1-public_share*funding_cut*IF(Drivers!C$3&lt;funding_months,$F$113,0))</f>
        <v>14821.93586138003</v>
      </c>
      <c r="D118">
        <f>Drivers!D$11*(1+rate_sens*D117)*(1-public_share*funding_cut*IF(Drivers!D$3&lt;funding_months,$F$113,0))</f>
        <v>14537.11942898863</v>
      </c>
      <c r="E118">
        <f>Drivers!E$11*(1+rate_sens*E117)*(1-public_share*funding_cut*IF(Drivers!E$3&lt;funding_months,$F$113,0))</f>
        <v>14133.836060907181</v>
      </c>
      <c r="F118">
        <f>Drivers!F$11*(1+rate_sens*F117)*(1-public_share*funding_cut*IF(Drivers!F$3&lt;funding_months,$F$113,0))</f>
        <v>13195.84234983408</v>
      </c>
      <c r="G118">
        <f>Drivers!G$11*(1+rate_sens*G117)*(1-public_share*funding_cut*IF(Drivers!G$3&lt;funding_months,$F$113,0))</f>
        <v>12966.21480928948</v>
      </c>
      <c r="H118">
        <f>Drivers!H$11*(1+rate_sens*H117)*(1-public_share*funding_cut*IF(Drivers!H$3&lt;funding_months,$F$113,0))</f>
        <v>13436.168446244959</v>
      </c>
      <c r="I118">
        <f>Drivers!I$11*(1+rate_sens*I117)*(1-public_share*funding_cut*IF(Drivers!I$3&lt;funding_months,$F$113,0))</f>
        <v>13599.97377417323</v>
      </c>
      <c r="J118">
        <f>Drivers!J$11*(1+rate_sens*J117)*(1-public_share*funding_cut*IF(Drivers!J$3&lt;funding_months,$F$113,0))</f>
        <v>14036.722746885191</v>
      </c>
      <c r="K118">
        <f>Drivers!K$11*(1+rate_sens*K117)*(1-public_share*funding_cut*IF(Drivers!K$3&lt;funding_months,$F$113,0))</f>
        <v>14406.692725561879</v>
      </c>
      <c r="L118">
        <f>Drivers!L$11*(1+rate_sens*L117)*(1-public_share*funding_cut*IF(Drivers!L$3&lt;funding_months,$F$113,0))</f>
        <v>14457.706571216961</v>
      </c>
      <c r="M118">
        <f>Drivers!M$11*(1+rate_sens*M117)*(1-public_share*funding_cut*IF(Drivers!M$3&lt;funding_months,$F$113,0))</f>
        <v>14929.682496171559</v>
      </c>
      <c r="N118">
        <f>Drivers!N$11*(1+rate_sens*N117)*(1-public_share*funding_cut*IF(Drivers!N$3&lt;funding_months,$F$113,0))</f>
        <v>14994.56967240121</v>
      </c>
      <c r="O118">
        <f>Drivers!O$11*(1+rate_sens*O117)*(1-public_share*funding_cut*IF(Drivers!O$3&lt;funding_months,$F$113,0))</f>
        <v>14821.93586138003</v>
      </c>
      <c r="P118">
        <f>Drivers!P$11*(1+rate_sens*P117)*(1-public_share*funding_cut*IF(Drivers!P$3&lt;funding_months,$F$113,0))</f>
        <v>14537.11942898863</v>
      </c>
      <c r="Q118">
        <f>Drivers!Q$11*(1+rate_sens*Q117)*(1-public_share*funding_cut*IF(Drivers!Q$3&lt;funding_months,$F$113,0))</f>
        <v>14133.836060907181</v>
      </c>
      <c r="R118">
        <f>Drivers!R$11*(1+rate_sens*R117)*(1-public_share*funding_cut*IF(Drivers!R$3&lt;funding_months,$F$113,0))</f>
        <v>13195.84234983408</v>
      </c>
      <c r="S118">
        <f>Drivers!S$11*(1+rate_sens*S117)*(1-public_share*funding_cut*IF(Drivers!S$3&lt;funding_months,$F$113,0))</f>
        <v>12966.21480928948</v>
      </c>
      <c r="T118">
        <f>Drivers!T$11*(1+rate_sens*T117)*(1-public_share*funding_cut*IF(Drivers!T$3&lt;funding_months,$F$113,0))</f>
        <v>13436.168446244959</v>
      </c>
      <c r="U118">
        <f>Drivers!U$11*(1+rate_sens*U117)*(1-public_share*funding_cut*IF(Drivers!U$3&lt;funding_months,$F$113,0))</f>
        <v>13599.97377417323</v>
      </c>
      <c r="V118">
        <f>Drivers!V$11*(1+rate_sens*V117)*(1-public_share*funding_cut*IF(Drivers!V$3&lt;funding_months,$F$113,0))</f>
        <v>14036.722746885191</v>
      </c>
      <c r="W118">
        <f>Drivers!W$11*(1+rate_sens*W117)*(1-public_share*funding_cut*IF(Drivers!W$3&lt;funding_months,$F$113,0))</f>
        <v>14406.692725561879</v>
      </c>
      <c r="X118">
        <f>Drivers!X$11*(1+rate_sens*X117)*(1-public_share*funding_cut*IF(Drivers!X$3&lt;funding_months,$F$113,0))</f>
        <v>14457.706571216961</v>
      </c>
      <c r="Y118">
        <f>Drivers!Y$11*(1+rate_sens*Y117)*(1-public_share*funding_cut*IF(Drivers!Y$3&lt;funding_months,$F$113,0))</f>
        <v>14929.682496171559</v>
      </c>
      <c r="Z118">
        <f>Drivers!Z$11*(1+rate_sens*Z117)*(1-public_share*funding_cut*IF(Drivers!Z$3&lt;funding_months,$F$113,0))</f>
        <v>14994.56967240121</v>
      </c>
      <c r="AA118">
        <f>SUM(C118:N118)</f>
        <v>169516.46494305439</v>
      </c>
      <c r="AB118">
        <f>SUM(C118:Z118)</f>
        <v>339032.92988610885</v>
      </c>
    </row>
    <row r="119" spans="2:28" x14ac:dyDescent="0.25">
      <c r="B119" t="s">
        <v>76</v>
      </c>
      <c r="C119">
        <f>SUMPRODUCT((Drivers!$C$3:$Z$3&lt;=Drivers!C$3)*(Drivers!C$3-Drivers!$C$3:$Z$3&gt;=start_delay)*(Drivers!C$3-Drivers!$C$3:$Z$3&lt;start_delay+duration)*$C$118:$Z$118)/duration</f>
        <v>0</v>
      </c>
      <c r="D119">
        <f>SUMPRODUCT((Drivers!$C$3:$Z$3&lt;=Drivers!D$3)*(Drivers!D$3-Drivers!$C$3:$Z$3&gt;=start_delay)*(Drivers!D$3-Drivers!$C$3:$Z$3&lt;start_delay+duration)*$C$118:$Z$118)/duration</f>
        <v>0</v>
      </c>
      <c r="E119">
        <f>SUMPRODUCT((Drivers!$C$3:$Z$3&lt;=Drivers!E$3)*(Drivers!E$3-Drivers!$C$3:$Z$3&gt;=start_delay)*(Drivers!E$3-Drivers!$C$3:$Z$3&lt;start_delay+duration)*$C$118:$Z$118)/duration</f>
        <v>1235.1613217816691</v>
      </c>
      <c r="F119">
        <f>SUMPRODUCT((Drivers!$C$3:$Z$3&lt;=Drivers!F$3)*(Drivers!F$3-Drivers!$C$3:$Z$3&gt;=start_delay)*(Drivers!F$3-Drivers!$C$3:$Z$3&lt;start_delay+duration)*$C$118:$Z$118)/duration</f>
        <v>2446.5879408640553</v>
      </c>
      <c r="G119">
        <f>SUMPRODUCT((Drivers!$C$3:$Z$3&lt;=Drivers!G$3)*(Drivers!G$3-Drivers!$C$3:$Z$3&gt;=start_delay)*(Drivers!G$3-Drivers!$C$3:$Z$3&lt;start_delay+duration)*$C$118:$Z$118)/duration</f>
        <v>3624.4076126063205</v>
      </c>
      <c r="H119">
        <f>SUMPRODUCT((Drivers!$C$3:$Z$3&lt;=Drivers!H$3)*(Drivers!H$3-Drivers!$C$3:$Z$3&gt;=start_delay)*(Drivers!H$3-Drivers!$C$3:$Z$3&lt;start_delay+duration)*$C$118:$Z$118)/duration</f>
        <v>4724.0611417591599</v>
      </c>
      <c r="I119">
        <f>SUMPRODUCT((Drivers!$C$3:$Z$3&lt;=Drivers!I$3)*(Drivers!I$3-Drivers!$C$3:$Z$3&gt;=start_delay)*(Drivers!I$3-Drivers!$C$3:$Z$3&lt;start_delay+duration)*$C$118:$Z$118)/duration</f>
        <v>5804.5790425332843</v>
      </c>
      <c r="J119">
        <f>SUMPRODUCT((Drivers!$C$3:$Z$3&lt;=Drivers!J$3)*(Drivers!J$3-Drivers!$C$3:$Z$3&gt;=start_delay)*(Drivers!J$3-Drivers!$C$3:$Z$3&lt;start_delay+duration)*$C$118:$Z$118)/duration</f>
        <v>6924.2597463870306</v>
      </c>
      <c r="K119">
        <f>SUMPRODUCT((Drivers!$C$3:$Z$3&lt;=Drivers!K$3)*(Drivers!K$3-Drivers!$C$3:$Z$3&gt;=start_delay)*(Drivers!K$3-Drivers!$C$3:$Z$3&lt;start_delay+duration)*$C$118:$Z$118)/duration</f>
        <v>8057.5908942347996</v>
      </c>
      <c r="L119">
        <f>SUMPRODUCT((Drivers!$C$3:$Z$3&lt;=Drivers!L$3)*(Drivers!L$3-Drivers!$C$3:$Z$3&gt;=start_delay)*(Drivers!L$3-Drivers!$C$3:$Z$3&lt;start_delay+duration)*$C$118:$Z$118)/duration</f>
        <v>9227.3177898085651</v>
      </c>
      <c r="M119">
        <f>SUMPRODUCT((Drivers!$C$3:$Z$3&lt;=Drivers!M$3)*(Drivers!M$3-Drivers!$C$3:$Z$3&gt;=start_delay)*(Drivers!M$3-Drivers!$C$3:$Z$3&lt;start_delay+duration)*$C$118:$Z$118)/duration</f>
        <v>10427.875516938722</v>
      </c>
      <c r="N119">
        <f>SUMPRODUCT((Drivers!$C$3:$Z$3&lt;=Drivers!N$3)*(Drivers!N$3-Drivers!$C$3:$Z$3&gt;=start_delay)*(Drivers!N$3-Drivers!$C$3:$Z$3&lt;start_delay+duration)*$C$118:$Z$118)/duration</f>
        <v>11632.684397873469</v>
      </c>
      <c r="O119">
        <f>SUMPRODUCT((Drivers!$C$3:$Z$3&lt;=Drivers!O$3)*(Drivers!O$3-Drivers!$C$3:$Z$3&gt;=start_delay)*(Drivers!O$3-Drivers!$C$3:$Z$3&lt;start_delay+duration)*$C$118:$Z$118)/duration</f>
        <v>12876.824605887765</v>
      </c>
      <c r="P119">
        <f>SUMPRODUCT((Drivers!$C$3:$Z$3&lt;=Drivers!P$3)*(Drivers!P$3-Drivers!$C$3:$Z$3&gt;=start_delay)*(Drivers!P$3-Drivers!$C$3:$Z$3&lt;start_delay+duration)*$C$118:$Z$118)/duration</f>
        <v>14126.372078587867</v>
      </c>
      <c r="Q119">
        <f>SUMPRODUCT((Drivers!$C$3:$Z$3&lt;=Drivers!Q$3)*(Drivers!Q$3-Drivers!$C$3:$Z$3&gt;=start_delay)*(Drivers!Q$3-Drivers!$C$3:$Z$3&lt;start_delay+duration)*$C$118:$Z$118)/duration</f>
        <v>14126.372078587867</v>
      </c>
      <c r="R119">
        <f>SUMPRODUCT((Drivers!$C$3:$Z$3&lt;=Drivers!R$3)*(Drivers!R$3-Drivers!$C$3:$Z$3&gt;=start_delay)*(Drivers!R$3-Drivers!$C$3:$Z$3&lt;start_delay+duration)*$C$118:$Z$118)/duration</f>
        <v>14126.372078587867</v>
      </c>
      <c r="S119">
        <f>SUMPRODUCT((Drivers!$C$3:$Z$3&lt;=Drivers!S$3)*(Drivers!S$3-Drivers!$C$3:$Z$3&gt;=start_delay)*(Drivers!S$3-Drivers!$C$3:$Z$3&lt;start_delay+duration)*$C$118:$Z$118)/duration</f>
        <v>14126.372078587867</v>
      </c>
      <c r="T119">
        <f>SUMPRODUCT((Drivers!$C$3:$Z$3&lt;=Drivers!T$3)*(Drivers!T$3-Drivers!$C$3:$Z$3&gt;=start_delay)*(Drivers!T$3-Drivers!$C$3:$Z$3&lt;start_delay+duration)*$C$118:$Z$118)/duration</f>
        <v>14126.372078587863</v>
      </c>
      <c r="U119">
        <f>SUMPRODUCT((Drivers!$C$3:$Z$3&lt;=Drivers!U$3)*(Drivers!U$3-Drivers!$C$3:$Z$3&gt;=start_delay)*(Drivers!U$3-Drivers!$C$3:$Z$3&lt;start_delay+duration)*$C$118:$Z$118)/duration</f>
        <v>14126.372078587867</v>
      </c>
      <c r="V119">
        <f>SUMPRODUCT((Drivers!$C$3:$Z$3&lt;=Drivers!V$3)*(Drivers!V$3-Drivers!$C$3:$Z$3&gt;=start_delay)*(Drivers!V$3-Drivers!$C$3:$Z$3&lt;start_delay+duration)*$C$118:$Z$118)/duration</f>
        <v>14126.372078587867</v>
      </c>
      <c r="W119">
        <f>SUMPRODUCT((Drivers!$C$3:$Z$3&lt;=Drivers!W$3)*(Drivers!W$3-Drivers!$C$3:$Z$3&gt;=start_delay)*(Drivers!W$3-Drivers!$C$3:$Z$3&lt;start_delay+duration)*$C$118:$Z$118)/duration</f>
        <v>14126.372078587869</v>
      </c>
      <c r="X119">
        <f>SUMPRODUCT((Drivers!$C$3:$Z$3&lt;=Drivers!X$3)*(Drivers!X$3-Drivers!$C$3:$Z$3&gt;=start_delay)*(Drivers!X$3-Drivers!$C$3:$Z$3&lt;start_delay+duration)*$C$118:$Z$118)/duration</f>
        <v>14126.372078587867</v>
      </c>
      <c r="Y119">
        <f>SUMPRODUCT((Drivers!$C$3:$Z$3&lt;=Drivers!Y$3)*(Drivers!Y$3-Drivers!$C$3:$Z$3&gt;=start_delay)*(Drivers!Y$3-Drivers!$C$3:$Z$3&lt;start_delay+duration)*$C$118:$Z$118)/duration</f>
        <v>14126.372078587867</v>
      </c>
      <c r="Z119">
        <f>SUMPRODUCT((Drivers!$C$3:$Z$3&lt;=Drivers!Z$3)*(Drivers!Z$3-Drivers!$C$3:$Z$3&gt;=start_delay)*(Drivers!Z$3-Drivers!$C$3:$Z$3&lt;start_delay+duration)*$C$118:$Z$118)/duration</f>
        <v>14126.372078587867</v>
      </c>
    </row>
    <row r="120" spans="2:28" x14ac:dyDescent="0.25">
      <c r="B120" t="s">
        <v>77</v>
      </c>
      <c r="C120">
        <f>Drivers!C$8+Drivers!C$9+C119</f>
        <v>15418.571428571429</v>
      </c>
      <c r="D120">
        <f>Drivers!D$8+Drivers!D$9+D119</f>
        <v>17231.071428571428</v>
      </c>
      <c r="E120">
        <f>Drivers!E$8+Drivers!E$9+E119</f>
        <v>20521.788305908656</v>
      </c>
      <c r="F120">
        <f>Drivers!F$8+Drivers!F$9+F119</f>
        <v>23933.214924991044</v>
      </c>
      <c r="G120">
        <f>Drivers!G$8+Drivers!G$9+G119</f>
        <v>24023.534596733309</v>
      </c>
      <c r="H120">
        <f>Drivers!H$8+Drivers!H$9+H119</f>
        <v>25123.18812588615</v>
      </c>
      <c r="I120">
        <f>Drivers!I$8+Drivers!I$9+I119</f>
        <v>24003.706026660275</v>
      </c>
      <c r="J120">
        <f>Drivers!J$8+Drivers!J$9+J119</f>
        <v>22680.529587656874</v>
      </c>
      <c r="K120">
        <f>Drivers!K$8+Drivers!K$9+K119</f>
        <v>22313.860735504648</v>
      </c>
      <c r="L120">
        <f>Drivers!L$8+Drivers!L$9+L119</f>
        <v>23483.587631078412</v>
      </c>
      <c r="M120">
        <f>Drivers!M$8+Drivers!M$9+M119</f>
        <v>21044.145358208567</v>
      </c>
      <c r="N120">
        <f>Drivers!N$8+Drivers!N$9+N119</f>
        <v>20193.398683587755</v>
      </c>
      <c r="O120">
        <f>Drivers!O$8+Drivers!O$9+O119</f>
        <v>19525.038891602053</v>
      </c>
      <c r="P120">
        <f>Drivers!P$8+Drivers!P$9+P119</f>
        <v>20774.586364302151</v>
      </c>
      <c r="Q120">
        <f>Drivers!Q$8+Drivers!Q$9+Q119</f>
        <v>18138.872078587869</v>
      </c>
      <c r="R120">
        <f>Drivers!R$8+Drivers!R$9+R119</f>
        <v>18138.872078587869</v>
      </c>
      <c r="S120">
        <f>Drivers!S$8+Drivers!S$9+S119</f>
        <v>18138.872078587869</v>
      </c>
      <c r="T120">
        <f>Drivers!T$8+Drivers!T$9+T119</f>
        <v>16326.372078587863</v>
      </c>
      <c r="U120">
        <f>Drivers!U$8+Drivers!U$9+U119</f>
        <v>14126.372078587867</v>
      </c>
      <c r="V120">
        <f>Drivers!V$8+Drivers!V$9+V119</f>
        <v>14126.372078587867</v>
      </c>
      <c r="W120">
        <f>Drivers!W$8+Drivers!W$9+W119</f>
        <v>14126.372078587869</v>
      </c>
      <c r="X120">
        <f>Drivers!X$8+Drivers!X$9+X119</f>
        <v>14126.372078587867</v>
      </c>
      <c r="Y120">
        <f>Drivers!Y$8+Drivers!Y$9+Y119</f>
        <v>14126.372078587867</v>
      </c>
      <c r="Z120">
        <f>Drivers!Z$8+Drivers!Z$9+Z119</f>
        <v>14126.372078587867</v>
      </c>
    </row>
    <row r="121" spans="2:28" x14ac:dyDescent="0.25">
      <c r="B121" t="s">
        <v>78</v>
      </c>
      <c r="C121">
        <f>(Drivers!C$8+C119*fixed_share_new)/C120</f>
        <v>0.46893820068562958</v>
      </c>
      <c r="D121">
        <f>(Drivers!D$8+D119*fixed_share_new)/D120</f>
        <v>0.52479946939706101</v>
      </c>
      <c r="E121">
        <f>(Drivers!E$8+E119*fixed_share_new)/E120</f>
        <v>0.57692386818320585</v>
      </c>
      <c r="F121">
        <f>(Drivers!F$8+F119*fixed_share_new)/F120</f>
        <v>0.52505965046130698</v>
      </c>
      <c r="G121">
        <f>(Drivers!G$8+G119*fixed_share_new)/G120</f>
        <v>0.50723415477893363</v>
      </c>
      <c r="H121">
        <f>(Drivers!H$8+H119*fixed_share_new)/H120</f>
        <v>0.51129455860073536</v>
      </c>
      <c r="I121">
        <f>(Drivers!I$8+I119*fixed_share_new)/I120</f>
        <v>0.47049651880376731</v>
      </c>
      <c r="J121">
        <f>(Drivers!J$8+J119*fixed_share_new)/J120</f>
        <v>0.41985842378963406</v>
      </c>
      <c r="K121">
        <f>(Drivers!K$8+K119*fixed_share_new)/K120</f>
        <v>0.39000916046093709</v>
      </c>
      <c r="L121">
        <f>(Drivers!L$8+L119*fixed_share_new)/L120</f>
        <v>0.40046888819469639</v>
      </c>
      <c r="M121">
        <f>(Drivers!M$8+M119*fixed_share_new)/M120</f>
        <v>0.48112102883614966</v>
      </c>
      <c r="N121">
        <f>(Drivers!N$8+N119*fixed_share_new)/N120</f>
        <v>0.43539528815770345</v>
      </c>
      <c r="O121">
        <f>(Drivers!O$8+O119*fixed_share_new)/O120</f>
        <v>0.48853140915562121</v>
      </c>
      <c r="P121">
        <f>(Drivers!P$8+P119*fixed_share_new)/P120</f>
        <v>0.49523600935956918</v>
      </c>
      <c r="Q121">
        <f>(Drivers!Q$8+Q119*fixed_share_new)/Q120</f>
        <v>0.56719751937043683</v>
      </c>
      <c r="R121">
        <f>(Drivers!R$8+R119*fixed_share_new)/R120</f>
        <v>0.56719751937043683</v>
      </c>
      <c r="S121">
        <f>(Drivers!S$8+S119*fixed_share_new)/S120</f>
        <v>0.56719751937043683</v>
      </c>
      <c r="T121">
        <f>(Drivers!T$8+T119*fixed_share_new)/T120</f>
        <v>0.51914921492379873</v>
      </c>
      <c r="U121">
        <f>(Drivers!U$8+U119*fixed_share_new)/U120</f>
        <v>0.6</v>
      </c>
      <c r="V121">
        <f>(Drivers!V$8+V119*fixed_share_new)/V120</f>
        <v>0.6</v>
      </c>
      <c r="W121">
        <f>(Drivers!W$8+W119*fixed_share_new)/W120</f>
        <v>0.6</v>
      </c>
      <c r="X121">
        <f>(Drivers!X$8+X119*fixed_share_new)/X120</f>
        <v>0.6</v>
      </c>
      <c r="Y121">
        <f>(Drivers!Y$8+Y119*fixed_share_new)/Y120</f>
        <v>0.6</v>
      </c>
      <c r="Z121">
        <f>(Drivers!Z$8+Z119*fixed_share_new)/Z120</f>
        <v>0.6</v>
      </c>
    </row>
    <row r="122" spans="2:28" x14ac:dyDescent="0.25">
      <c r="B122" t="s">
        <v>79</v>
      </c>
      <c r="C122">
        <f>(Drivers!C$10+C119*new_margin)/C120</f>
        <v>8.7391943852497003E-2</v>
      </c>
      <c r="D122">
        <f>(Drivers!D$10+D119*new_margin)/D120</f>
        <v>8.5562522022094661E-2</v>
      </c>
      <c r="E122">
        <f>(Drivers!E$10+E119*new_margin)/E120</f>
        <v>8.8277372889636996E-2</v>
      </c>
      <c r="F122">
        <f>(Drivers!F$10+F119*new_margin)/F120</f>
        <v>8.8522915162058957E-2</v>
      </c>
      <c r="G122">
        <f>(Drivers!G$10+G119*new_margin)/G120</f>
        <v>8.7170425167238608E-2</v>
      </c>
      <c r="H122">
        <f>(Drivers!H$10+H119*new_margin)/H120</f>
        <v>8.7294276962450928E-2</v>
      </c>
      <c r="I122">
        <f>(Drivers!I$10+I119*new_margin)/I120</f>
        <v>8.6709825191111242E-2</v>
      </c>
      <c r="J122">
        <f>(Drivers!J$10+J119*new_margin)/J120</f>
        <v>8.5440804857848829E-2</v>
      </c>
      <c r="K122">
        <f>(Drivers!K$10+K119*new_margin)/K120</f>
        <v>8.6710342455410983E-2</v>
      </c>
      <c r="L122">
        <f>(Drivers!L$10+L119*new_margin)/L120</f>
        <v>8.6874201613883026E-2</v>
      </c>
      <c r="M122">
        <f>(Drivers!M$10+M119*new_margin)/M120</f>
        <v>8.8241555563907642E-2</v>
      </c>
      <c r="N122">
        <f>(Drivers!N$10+N119*new_margin)/N120</f>
        <v>8.6131603567453932E-2</v>
      </c>
      <c r="O122">
        <f>(Drivers!O$10+O119*new_margin)/O120</f>
        <v>8.7468452088470275E-2</v>
      </c>
      <c r="P122">
        <f>(Drivers!P$10+P119*new_margin)/P120</f>
        <v>8.762071934613791E-2</v>
      </c>
      <c r="Q122">
        <f>(Drivers!Q$10+Q119*new_margin)/Q120</f>
        <v>8.8001529541476192E-2</v>
      </c>
      <c r="R122">
        <f>(Drivers!R$10+R119*new_margin)/R120</f>
        <v>8.8001529541476192E-2</v>
      </c>
      <c r="S122">
        <f>(Drivers!S$10+S119*new_margin)/S120</f>
        <v>8.8001529541476192E-2</v>
      </c>
      <c r="T122">
        <f>(Drivers!T$10+T119*new_margin)/T120</f>
        <v>0.09</v>
      </c>
      <c r="U122">
        <f>(Drivers!U$10+U119*new_margin)/U120</f>
        <v>0.09</v>
      </c>
      <c r="V122">
        <f>(Drivers!V$10+V119*new_margin)/V120</f>
        <v>0.09</v>
      </c>
      <c r="W122">
        <f>(Drivers!W$10+W119*new_margin)/W120</f>
        <v>0.09</v>
      </c>
      <c r="X122">
        <f>(Drivers!X$10+X119*new_margin)/X120</f>
        <v>0.09</v>
      </c>
      <c r="Y122">
        <f>(Drivers!Y$10+Y119*new_margin)/Y120</f>
        <v>0.09</v>
      </c>
      <c r="Z122">
        <f>(Drivers!Z$10+Z119*new_margin)/Z120</f>
        <v>0.09</v>
      </c>
    </row>
    <row r="123" spans="2:28" x14ac:dyDescent="0.25">
      <c r="B123" t="s">
        <v>80</v>
      </c>
      <c r="C123">
        <f>C120+0</f>
        <v>15418.571428571429</v>
      </c>
      <c r="D123">
        <f t="shared" ref="D123:Z123" si="44">D120+C125</f>
        <v>17231.071428571428</v>
      </c>
      <c r="E123">
        <f t="shared" si="44"/>
        <v>20521.788305908656</v>
      </c>
      <c r="F123">
        <f t="shared" si="44"/>
        <v>23933.214924991044</v>
      </c>
      <c r="G123">
        <f t="shared" si="44"/>
        <v>24023.534596733309</v>
      </c>
      <c r="H123">
        <f t="shared" si="44"/>
        <v>25123.18812588615</v>
      </c>
      <c r="I123">
        <f t="shared" si="44"/>
        <v>24003.706026660275</v>
      </c>
      <c r="J123">
        <f t="shared" si="44"/>
        <v>22680.529587656874</v>
      </c>
      <c r="K123">
        <f t="shared" si="44"/>
        <v>22313.860735504648</v>
      </c>
      <c r="L123">
        <f t="shared" si="44"/>
        <v>23483.587631078412</v>
      </c>
      <c r="M123">
        <f t="shared" si="44"/>
        <v>21044.145358208567</v>
      </c>
      <c r="N123">
        <f t="shared" si="44"/>
        <v>20193.398683587755</v>
      </c>
      <c r="O123">
        <f t="shared" si="44"/>
        <v>19525.038891602053</v>
      </c>
      <c r="P123">
        <f t="shared" si="44"/>
        <v>20774.586364302151</v>
      </c>
      <c r="Q123">
        <f t="shared" si="44"/>
        <v>18138.872078587869</v>
      </c>
      <c r="R123">
        <f t="shared" si="44"/>
        <v>18138.872078587869</v>
      </c>
      <c r="S123">
        <f t="shared" si="44"/>
        <v>18138.872078587869</v>
      </c>
      <c r="T123">
        <f t="shared" si="44"/>
        <v>16326.372078587863</v>
      </c>
      <c r="U123">
        <f t="shared" si="44"/>
        <v>14126.372078587867</v>
      </c>
      <c r="V123">
        <f t="shared" si="44"/>
        <v>14126.372078587867</v>
      </c>
      <c r="W123">
        <f t="shared" si="44"/>
        <v>14126.372078587869</v>
      </c>
      <c r="X123">
        <f t="shared" si="44"/>
        <v>14126.372078587867</v>
      </c>
      <c r="Y123">
        <f t="shared" si="44"/>
        <v>14126.372078587867</v>
      </c>
      <c r="Z123">
        <f t="shared" si="44"/>
        <v>14126.372078587867</v>
      </c>
    </row>
    <row r="124" spans="2:28" x14ac:dyDescent="0.25">
      <c r="B124" t="s">
        <v>81</v>
      </c>
      <c r="C124">
        <f t="shared" ref="C124:Z124" si="45">C123*MIN(C116,1)</f>
        <v>15418.571428571429</v>
      </c>
      <c r="D124">
        <f t="shared" si="45"/>
        <v>17231.071428571428</v>
      </c>
      <c r="E124">
        <f t="shared" si="45"/>
        <v>20521.788305908656</v>
      </c>
      <c r="F124">
        <f t="shared" si="45"/>
        <v>23933.214924991044</v>
      </c>
      <c r="G124">
        <f t="shared" si="45"/>
        <v>24023.534596733309</v>
      </c>
      <c r="H124">
        <f t="shared" si="45"/>
        <v>25123.18812588615</v>
      </c>
      <c r="I124">
        <f t="shared" si="45"/>
        <v>24003.706026660275</v>
      </c>
      <c r="J124">
        <f t="shared" si="45"/>
        <v>22680.529587656874</v>
      </c>
      <c r="K124">
        <f t="shared" si="45"/>
        <v>22313.860735504648</v>
      </c>
      <c r="L124">
        <f t="shared" si="45"/>
        <v>23483.587631078412</v>
      </c>
      <c r="M124">
        <f t="shared" si="45"/>
        <v>21044.145358208567</v>
      </c>
      <c r="N124">
        <f t="shared" si="45"/>
        <v>20193.398683587755</v>
      </c>
      <c r="O124">
        <f t="shared" si="45"/>
        <v>19525.038891602053</v>
      </c>
      <c r="P124">
        <f t="shared" si="45"/>
        <v>20774.586364302151</v>
      </c>
      <c r="Q124">
        <f t="shared" si="45"/>
        <v>18138.872078587869</v>
      </c>
      <c r="R124">
        <f t="shared" si="45"/>
        <v>18138.872078587869</v>
      </c>
      <c r="S124">
        <f t="shared" si="45"/>
        <v>18138.872078587869</v>
      </c>
      <c r="T124">
        <f t="shared" si="45"/>
        <v>16326.372078587863</v>
      </c>
      <c r="U124">
        <f t="shared" si="45"/>
        <v>14126.372078587867</v>
      </c>
      <c r="V124">
        <f t="shared" si="45"/>
        <v>14126.372078587867</v>
      </c>
      <c r="W124">
        <f t="shared" si="45"/>
        <v>14126.372078587869</v>
      </c>
      <c r="X124">
        <f t="shared" si="45"/>
        <v>14126.372078587867</v>
      </c>
      <c r="Y124">
        <f t="shared" si="45"/>
        <v>14126.372078587867</v>
      </c>
      <c r="Z124">
        <f t="shared" si="45"/>
        <v>14126.372078587867</v>
      </c>
    </row>
    <row r="125" spans="2:28" x14ac:dyDescent="0.25">
      <c r="B125" t="s">
        <v>82</v>
      </c>
      <c r="C125">
        <f t="shared" ref="C125:Z125" si="46">C123-C124</f>
        <v>0</v>
      </c>
      <c r="D125">
        <f t="shared" si="46"/>
        <v>0</v>
      </c>
      <c r="E125">
        <f t="shared" si="46"/>
        <v>0</v>
      </c>
      <c r="F125">
        <f t="shared" si="46"/>
        <v>0</v>
      </c>
      <c r="G125">
        <f t="shared" si="46"/>
        <v>0</v>
      </c>
      <c r="H125">
        <f t="shared" si="46"/>
        <v>0</v>
      </c>
      <c r="I125">
        <f t="shared" si="46"/>
        <v>0</v>
      </c>
      <c r="J125">
        <f t="shared" si="46"/>
        <v>0</v>
      </c>
      <c r="K125">
        <f t="shared" si="46"/>
        <v>0</v>
      </c>
      <c r="L125">
        <f t="shared" si="46"/>
        <v>0</v>
      </c>
      <c r="M125">
        <f t="shared" si="46"/>
        <v>0</v>
      </c>
      <c r="N125">
        <f t="shared" si="46"/>
        <v>0</v>
      </c>
      <c r="O125">
        <f t="shared" si="46"/>
        <v>0</v>
      </c>
      <c r="P125">
        <f t="shared" si="46"/>
        <v>0</v>
      </c>
      <c r="Q125">
        <f t="shared" si="46"/>
        <v>0</v>
      </c>
      <c r="R125">
        <f t="shared" si="46"/>
        <v>0</v>
      </c>
      <c r="S125">
        <f t="shared" si="46"/>
        <v>0</v>
      </c>
      <c r="T125">
        <f t="shared" si="46"/>
        <v>0</v>
      </c>
      <c r="U125">
        <f t="shared" si="46"/>
        <v>0</v>
      </c>
      <c r="V125">
        <f t="shared" si="46"/>
        <v>0</v>
      </c>
      <c r="W125">
        <f t="shared" si="46"/>
        <v>0</v>
      </c>
      <c r="X125">
        <f t="shared" si="46"/>
        <v>0</v>
      </c>
      <c r="Y125">
        <f t="shared" si="46"/>
        <v>0</v>
      </c>
      <c r="Z125">
        <f t="shared" si="46"/>
        <v>0</v>
      </c>
    </row>
    <row r="126" spans="2:28" x14ac:dyDescent="0.25">
      <c r="B126" t="s">
        <v>83</v>
      </c>
      <c r="C126">
        <f>$D$113*IF($H$113=0,Drivers!C$12,Drivers!C$13)</f>
        <v>0</v>
      </c>
      <c r="D126">
        <f>$D$113*IF($H$113=0,Drivers!D$12,Drivers!D$13)</f>
        <v>0</v>
      </c>
      <c r="E126">
        <f>$D$113*IF($H$113=0,Drivers!E$12,Drivers!E$13)</f>
        <v>0</v>
      </c>
      <c r="F126">
        <f>$D$113*IF($H$113=0,Drivers!F$12,Drivers!F$13)</f>
        <v>0</v>
      </c>
      <c r="G126">
        <f>$D$113*IF($H$113=0,Drivers!G$12,Drivers!G$13)</f>
        <v>0</v>
      </c>
      <c r="H126">
        <f>$D$113*IF($H$113=0,Drivers!H$12,Drivers!H$13)</f>
        <v>0</v>
      </c>
      <c r="I126">
        <f>$D$113*IF($H$113=0,Drivers!I$12,Drivers!I$13)</f>
        <v>0</v>
      </c>
      <c r="J126">
        <f>$D$113*IF($H$113=0,Drivers!J$12,Drivers!J$13)</f>
        <v>0</v>
      </c>
      <c r="K126">
        <f>$D$113*IF($H$113=0,Drivers!K$12,Drivers!K$13)</f>
        <v>0</v>
      </c>
      <c r="L126">
        <f>$D$113*IF($H$113=0,Drivers!L$12,Drivers!L$13)</f>
        <v>0</v>
      </c>
      <c r="M126">
        <f>$D$113*IF($H$113=0,Drivers!M$12,Drivers!M$13)</f>
        <v>0</v>
      </c>
      <c r="N126">
        <f>$D$113*IF($H$113=0,Drivers!N$12,Drivers!N$13)</f>
        <v>0</v>
      </c>
      <c r="O126">
        <f>$D$113*IF($H$113=0,Drivers!O$12,Drivers!O$13)</f>
        <v>0</v>
      </c>
      <c r="P126">
        <f>$D$113*IF($H$113=0,Drivers!P$12,Drivers!P$13)</f>
        <v>0</v>
      </c>
      <c r="Q126">
        <f>$D$113*IF($H$113=0,Drivers!Q$12,Drivers!Q$13)</f>
        <v>0</v>
      </c>
      <c r="R126">
        <f>$D$113*IF($H$113=0,Drivers!R$12,Drivers!R$13)</f>
        <v>0</v>
      </c>
      <c r="S126">
        <f>$D$113*IF($H$113=0,Drivers!S$12,Drivers!S$13)</f>
        <v>0</v>
      </c>
      <c r="T126">
        <f>$D$113*IF($H$113=0,Drivers!T$12,Drivers!T$13)</f>
        <v>0</v>
      </c>
      <c r="U126">
        <f>$D$113*IF($H$113=0,Drivers!U$12,Drivers!U$13)</f>
        <v>0</v>
      </c>
      <c r="V126">
        <f>$D$113*IF($H$113=0,Drivers!V$12,Drivers!V$13)</f>
        <v>0</v>
      </c>
      <c r="W126">
        <f>$D$113*IF($H$113=0,Drivers!W$12,Drivers!W$13)</f>
        <v>0</v>
      </c>
      <c r="X126">
        <f>$D$113*IF($H$113=0,Drivers!X$12,Drivers!X$13)</f>
        <v>0</v>
      </c>
      <c r="Y126">
        <f>$D$113*IF($H$113=0,Drivers!Y$12,Drivers!Y$13)</f>
        <v>0</v>
      </c>
      <c r="Z126">
        <f>$D$113*IF($H$113=0,Drivers!Z$12,Drivers!Z$13)</f>
        <v>0</v>
      </c>
    </row>
    <row r="127" spans="2:28" x14ac:dyDescent="0.25">
      <c r="B127" t="s">
        <v>84</v>
      </c>
      <c r="C127">
        <f t="shared" ref="C127:Z127" si="47">C124*(1-C122)</f>
        <v>14071.112499999999</v>
      </c>
      <c r="D127">
        <f t="shared" si="47"/>
        <v>15756.737499999997</v>
      </c>
      <c r="E127">
        <f t="shared" si="47"/>
        <v>18710.178747265767</v>
      </c>
      <c r="F127">
        <f t="shared" si="47"/>
        <v>21814.576970630736</v>
      </c>
      <c r="G127">
        <f t="shared" si="47"/>
        <v>21929.3928719162</v>
      </c>
      <c r="H127">
        <f t="shared" si="47"/>
        <v>22930.077583445287</v>
      </c>
      <c r="I127">
        <f t="shared" si="47"/>
        <v>21922.348873149738</v>
      </c>
      <c r="J127">
        <f t="shared" si="47"/>
        <v>20742.686885085219</v>
      </c>
      <c r="K127">
        <f t="shared" si="47"/>
        <v>20379.01822962669</v>
      </c>
      <c r="L127">
        <f t="shared" si="47"/>
        <v>21443.469704598814</v>
      </c>
      <c r="M127">
        <f t="shared" si="47"/>
        <v>19187.177236287254</v>
      </c>
      <c r="N127">
        <f t="shared" si="47"/>
        <v>18454.108873493427</v>
      </c>
      <c r="O127">
        <f t="shared" si="47"/>
        <v>17817.213962786438</v>
      </c>
      <c r="P127">
        <f t="shared" si="47"/>
        <v>18954.302162943528</v>
      </c>
      <c r="Q127">
        <f t="shared" si="47"/>
        <v>16542.623591514959</v>
      </c>
      <c r="R127">
        <f t="shared" si="47"/>
        <v>16542.623591514959</v>
      </c>
      <c r="S127">
        <f t="shared" si="47"/>
        <v>16542.623591514959</v>
      </c>
      <c r="T127">
        <f t="shared" si="47"/>
        <v>14856.998591514955</v>
      </c>
      <c r="U127">
        <f t="shared" si="47"/>
        <v>12854.998591514959</v>
      </c>
      <c r="V127">
        <f t="shared" si="47"/>
        <v>12854.998591514959</v>
      </c>
      <c r="W127">
        <f t="shared" si="47"/>
        <v>12854.998591514961</v>
      </c>
      <c r="X127">
        <f t="shared" si="47"/>
        <v>12854.998591514959</v>
      </c>
      <c r="Y127">
        <f t="shared" si="47"/>
        <v>12854.998591514959</v>
      </c>
      <c r="Z127">
        <f t="shared" si="47"/>
        <v>12854.998591514959</v>
      </c>
    </row>
    <row r="128" spans="2:28" x14ac:dyDescent="0.25">
      <c r="B128" t="s">
        <v>85</v>
      </c>
      <c r="C128">
        <f t="shared" ref="C128:Z128" si="48">C127*material_share*(EXP(C126)-1)</f>
        <v>0</v>
      </c>
      <c r="D128">
        <f t="shared" si="48"/>
        <v>0</v>
      </c>
      <c r="E128">
        <f t="shared" si="48"/>
        <v>0</v>
      </c>
      <c r="F128">
        <f t="shared" si="48"/>
        <v>0</v>
      </c>
      <c r="G128">
        <f t="shared" si="48"/>
        <v>0</v>
      </c>
      <c r="H128">
        <f t="shared" si="48"/>
        <v>0</v>
      </c>
      <c r="I128">
        <f t="shared" si="48"/>
        <v>0</v>
      </c>
      <c r="J128">
        <f t="shared" si="48"/>
        <v>0</v>
      </c>
      <c r="K128">
        <f t="shared" si="48"/>
        <v>0</v>
      </c>
      <c r="L128">
        <f t="shared" si="48"/>
        <v>0</v>
      </c>
      <c r="M128">
        <f t="shared" si="48"/>
        <v>0</v>
      </c>
      <c r="N128">
        <f t="shared" si="48"/>
        <v>0</v>
      </c>
      <c r="O128">
        <f t="shared" si="48"/>
        <v>0</v>
      </c>
      <c r="P128">
        <f t="shared" si="48"/>
        <v>0</v>
      </c>
      <c r="Q128">
        <f t="shared" si="48"/>
        <v>0</v>
      </c>
      <c r="R128">
        <f t="shared" si="48"/>
        <v>0</v>
      </c>
      <c r="S128">
        <f t="shared" si="48"/>
        <v>0</v>
      </c>
      <c r="T128">
        <f t="shared" si="48"/>
        <v>0</v>
      </c>
      <c r="U128">
        <f t="shared" si="48"/>
        <v>0</v>
      </c>
      <c r="V128">
        <f t="shared" si="48"/>
        <v>0</v>
      </c>
      <c r="W128">
        <f t="shared" si="48"/>
        <v>0</v>
      </c>
      <c r="X128">
        <f t="shared" si="48"/>
        <v>0</v>
      </c>
      <c r="Y128">
        <f t="shared" si="48"/>
        <v>0</v>
      </c>
      <c r="Z128">
        <f t="shared" si="48"/>
        <v>0</v>
      </c>
    </row>
    <row r="129" spans="1:28" x14ac:dyDescent="0.25">
      <c r="B129" t="s">
        <v>86</v>
      </c>
      <c r="C129">
        <f t="shared" ref="C129:Z129" si="49">C128*(1-C121)*pass_through</f>
        <v>0</v>
      </c>
      <c r="D129">
        <f t="shared" si="49"/>
        <v>0</v>
      </c>
      <c r="E129">
        <f t="shared" si="49"/>
        <v>0</v>
      </c>
      <c r="F129">
        <f t="shared" si="49"/>
        <v>0</v>
      </c>
      <c r="G129">
        <f t="shared" si="49"/>
        <v>0</v>
      </c>
      <c r="H129">
        <f t="shared" si="49"/>
        <v>0</v>
      </c>
      <c r="I129">
        <f t="shared" si="49"/>
        <v>0</v>
      </c>
      <c r="J129">
        <f t="shared" si="49"/>
        <v>0</v>
      </c>
      <c r="K129">
        <f t="shared" si="49"/>
        <v>0</v>
      </c>
      <c r="L129">
        <f t="shared" si="49"/>
        <v>0</v>
      </c>
      <c r="M129">
        <f t="shared" si="49"/>
        <v>0</v>
      </c>
      <c r="N129">
        <f t="shared" si="49"/>
        <v>0</v>
      </c>
      <c r="O129">
        <f t="shared" si="49"/>
        <v>0</v>
      </c>
      <c r="P129">
        <f t="shared" si="49"/>
        <v>0</v>
      </c>
      <c r="Q129">
        <f t="shared" si="49"/>
        <v>0</v>
      </c>
      <c r="R129">
        <f t="shared" si="49"/>
        <v>0</v>
      </c>
      <c r="S129">
        <f t="shared" si="49"/>
        <v>0</v>
      </c>
      <c r="T129">
        <f t="shared" si="49"/>
        <v>0</v>
      </c>
      <c r="U129">
        <f t="shared" si="49"/>
        <v>0</v>
      </c>
      <c r="V129">
        <f t="shared" si="49"/>
        <v>0</v>
      </c>
      <c r="W129">
        <f t="shared" si="49"/>
        <v>0</v>
      </c>
      <c r="X129">
        <f t="shared" si="49"/>
        <v>0</v>
      </c>
      <c r="Y129">
        <f t="shared" si="49"/>
        <v>0</v>
      </c>
      <c r="Z129">
        <f t="shared" si="49"/>
        <v>0</v>
      </c>
    </row>
    <row r="130" spans="1:28" x14ac:dyDescent="0.25">
      <c r="B130" t="s">
        <v>87</v>
      </c>
      <c r="C130">
        <f>$G$113*IF($G$113&gt;=0,diesel_p90,-diesel_p10)*MIN(1,(Drivers!C$3+1)/main_months)</f>
        <v>0</v>
      </c>
      <c r="D130">
        <f>$G$113*IF($G$113&gt;=0,diesel_p90,-diesel_p10)*MIN(1,(Drivers!D$3+1)/main_months)</f>
        <v>0</v>
      </c>
      <c r="E130">
        <f>$G$113*IF($G$113&gt;=0,diesel_p90,-diesel_p10)*MIN(1,(Drivers!E$3+1)/main_months)</f>
        <v>0</v>
      </c>
      <c r="F130">
        <f>$G$113*IF($G$113&gt;=0,diesel_p90,-diesel_p10)*MIN(1,(Drivers!F$3+1)/main_months)</f>
        <v>0</v>
      </c>
      <c r="G130">
        <f>$G$113*IF($G$113&gt;=0,diesel_p90,-diesel_p10)*MIN(1,(Drivers!G$3+1)/main_months)</f>
        <v>0</v>
      </c>
      <c r="H130">
        <f>$G$113*IF($G$113&gt;=0,diesel_p90,-diesel_p10)*MIN(1,(Drivers!H$3+1)/main_months)</f>
        <v>0</v>
      </c>
      <c r="I130">
        <f>$G$113*IF($G$113&gt;=0,diesel_p90,-diesel_p10)*MIN(1,(Drivers!I$3+1)/main_months)</f>
        <v>0</v>
      </c>
      <c r="J130">
        <f>$G$113*IF($G$113&gt;=0,diesel_p90,-diesel_p10)*MIN(1,(Drivers!J$3+1)/main_months)</f>
        <v>0</v>
      </c>
      <c r="K130">
        <f>$G$113*IF($G$113&gt;=0,diesel_p90,-diesel_p10)*MIN(1,(Drivers!K$3+1)/main_months)</f>
        <v>0</v>
      </c>
      <c r="L130">
        <f>$G$113*IF($G$113&gt;=0,diesel_p90,-diesel_p10)*MIN(1,(Drivers!L$3+1)/main_months)</f>
        <v>0</v>
      </c>
      <c r="M130">
        <f>$G$113*IF($G$113&gt;=0,diesel_p90,-diesel_p10)*MIN(1,(Drivers!M$3+1)/main_months)</f>
        <v>0</v>
      </c>
      <c r="N130">
        <f>$G$113*IF($G$113&gt;=0,diesel_p90,-diesel_p10)*MIN(1,(Drivers!N$3+1)/main_months)</f>
        <v>0</v>
      </c>
      <c r="O130">
        <f>$G$113*IF($G$113&gt;=0,diesel_p90,-diesel_p10)*MIN(1,(Drivers!O$3+1)/main_months)</f>
        <v>0</v>
      </c>
      <c r="P130">
        <f>$G$113*IF($G$113&gt;=0,diesel_p90,-diesel_p10)*MIN(1,(Drivers!P$3+1)/main_months)</f>
        <v>0</v>
      </c>
      <c r="Q130">
        <f>$G$113*IF($G$113&gt;=0,diesel_p90,-diesel_p10)*MIN(1,(Drivers!Q$3+1)/main_months)</f>
        <v>0</v>
      </c>
      <c r="R130">
        <f>$G$113*IF($G$113&gt;=0,diesel_p90,-diesel_p10)*MIN(1,(Drivers!R$3+1)/main_months)</f>
        <v>0</v>
      </c>
      <c r="S130">
        <f>$G$113*IF($G$113&gt;=0,diesel_p90,-diesel_p10)*MIN(1,(Drivers!S$3+1)/main_months)</f>
        <v>0</v>
      </c>
      <c r="T130">
        <f>$G$113*IF($G$113&gt;=0,diesel_p90,-diesel_p10)*MIN(1,(Drivers!T$3+1)/main_months)</f>
        <v>0</v>
      </c>
      <c r="U130">
        <f>$G$113*IF($G$113&gt;=0,diesel_p90,-diesel_p10)*MIN(1,(Drivers!U$3+1)/main_months)</f>
        <v>0</v>
      </c>
      <c r="V130">
        <f>$G$113*IF($G$113&gt;=0,diesel_p90,-diesel_p10)*MIN(1,(Drivers!V$3+1)/main_months)</f>
        <v>0</v>
      </c>
      <c r="W130">
        <f>$G$113*IF($G$113&gt;=0,diesel_p90,-diesel_p10)*MIN(1,(Drivers!W$3+1)/main_months)</f>
        <v>0</v>
      </c>
      <c r="X130">
        <f>$G$113*IF($G$113&gt;=0,diesel_p90,-diesel_p10)*MIN(1,(Drivers!X$3+1)/main_months)</f>
        <v>0</v>
      </c>
      <c r="Y130">
        <f>$G$113*IF($G$113&gt;=0,diesel_p90,-diesel_p10)*MIN(1,(Drivers!Y$3+1)/main_months)</f>
        <v>0</v>
      </c>
      <c r="Z130">
        <f>$G$113*IF($G$113&gt;=0,diesel_p90,-diesel_p10)*MIN(1,(Drivers!Z$3+1)/main_months)</f>
        <v>0</v>
      </c>
    </row>
    <row r="131" spans="1:28" x14ac:dyDescent="0.25">
      <c r="B131" t="s">
        <v>88</v>
      </c>
      <c r="C131">
        <f t="shared" ref="C131:Z131" si="50">C127*fuel_share*(EXP(C130)-1)</f>
        <v>0</v>
      </c>
      <c r="D131">
        <f t="shared" si="50"/>
        <v>0</v>
      </c>
      <c r="E131">
        <f t="shared" si="50"/>
        <v>0</v>
      </c>
      <c r="F131">
        <f t="shared" si="50"/>
        <v>0</v>
      </c>
      <c r="G131">
        <f t="shared" si="50"/>
        <v>0</v>
      </c>
      <c r="H131">
        <f t="shared" si="50"/>
        <v>0</v>
      </c>
      <c r="I131">
        <f t="shared" si="50"/>
        <v>0</v>
      </c>
      <c r="J131">
        <f t="shared" si="50"/>
        <v>0</v>
      </c>
      <c r="K131">
        <f t="shared" si="50"/>
        <v>0</v>
      </c>
      <c r="L131">
        <f t="shared" si="50"/>
        <v>0</v>
      </c>
      <c r="M131">
        <f t="shared" si="50"/>
        <v>0</v>
      </c>
      <c r="N131">
        <f t="shared" si="50"/>
        <v>0</v>
      </c>
      <c r="O131">
        <f t="shared" si="50"/>
        <v>0</v>
      </c>
      <c r="P131">
        <f t="shared" si="50"/>
        <v>0</v>
      </c>
      <c r="Q131">
        <f t="shared" si="50"/>
        <v>0</v>
      </c>
      <c r="R131">
        <f t="shared" si="50"/>
        <v>0</v>
      </c>
      <c r="S131">
        <f t="shared" si="50"/>
        <v>0</v>
      </c>
      <c r="T131">
        <f t="shared" si="50"/>
        <v>0</v>
      </c>
      <c r="U131">
        <f t="shared" si="50"/>
        <v>0</v>
      </c>
      <c r="V131">
        <f t="shared" si="50"/>
        <v>0</v>
      </c>
      <c r="W131">
        <f t="shared" si="50"/>
        <v>0</v>
      </c>
      <c r="X131">
        <f t="shared" si="50"/>
        <v>0</v>
      </c>
      <c r="Y131">
        <f t="shared" si="50"/>
        <v>0</v>
      </c>
      <c r="Z131">
        <f t="shared" si="50"/>
        <v>0</v>
      </c>
    </row>
    <row r="132" spans="1:28" x14ac:dyDescent="0.25">
      <c r="B132" t="s">
        <v>89</v>
      </c>
      <c r="C132">
        <f t="shared" ref="C132:Z132" si="51">gc_per_day*exposure*C115</f>
        <v>0</v>
      </c>
      <c r="D132">
        <f t="shared" si="51"/>
        <v>0</v>
      </c>
      <c r="E132">
        <f t="shared" si="51"/>
        <v>0</v>
      </c>
      <c r="F132">
        <f t="shared" si="51"/>
        <v>0</v>
      </c>
      <c r="G132">
        <f t="shared" si="51"/>
        <v>0</v>
      </c>
      <c r="H132">
        <f t="shared" si="51"/>
        <v>0</v>
      </c>
      <c r="I132">
        <f t="shared" si="51"/>
        <v>0</v>
      </c>
      <c r="J132">
        <f t="shared" si="51"/>
        <v>0</v>
      </c>
      <c r="K132">
        <f t="shared" si="51"/>
        <v>0</v>
      </c>
      <c r="L132">
        <f t="shared" si="51"/>
        <v>0</v>
      </c>
      <c r="M132">
        <f t="shared" si="51"/>
        <v>0</v>
      </c>
      <c r="N132">
        <f t="shared" si="51"/>
        <v>0</v>
      </c>
      <c r="O132">
        <f t="shared" si="51"/>
        <v>0</v>
      </c>
      <c r="P132">
        <f t="shared" si="51"/>
        <v>0</v>
      </c>
      <c r="Q132">
        <f t="shared" si="51"/>
        <v>0</v>
      </c>
      <c r="R132">
        <f t="shared" si="51"/>
        <v>0</v>
      </c>
      <c r="S132">
        <f t="shared" si="51"/>
        <v>0</v>
      </c>
      <c r="T132">
        <f t="shared" si="51"/>
        <v>0</v>
      </c>
      <c r="U132">
        <f t="shared" si="51"/>
        <v>0</v>
      </c>
      <c r="V132">
        <f t="shared" si="51"/>
        <v>0</v>
      </c>
      <c r="W132">
        <f t="shared" si="51"/>
        <v>0</v>
      </c>
      <c r="X132">
        <f t="shared" si="51"/>
        <v>0</v>
      </c>
      <c r="Y132">
        <f t="shared" si="51"/>
        <v>0</v>
      </c>
      <c r="Z132">
        <f t="shared" si="51"/>
        <v>0</v>
      </c>
    </row>
    <row r="133" spans="1:28" x14ac:dyDescent="0.25">
      <c r="B133" t="s">
        <v>90</v>
      </c>
      <c r="C133">
        <f t="shared" ref="C133:Z133" si="52">C124+C129</f>
        <v>15418.571428571429</v>
      </c>
      <c r="D133">
        <f t="shared" si="52"/>
        <v>17231.071428571428</v>
      </c>
      <c r="E133">
        <f t="shared" si="52"/>
        <v>20521.788305908656</v>
      </c>
      <c r="F133">
        <f t="shared" si="52"/>
        <v>23933.214924991044</v>
      </c>
      <c r="G133">
        <f t="shared" si="52"/>
        <v>24023.534596733309</v>
      </c>
      <c r="H133">
        <f t="shared" si="52"/>
        <v>25123.18812588615</v>
      </c>
      <c r="I133">
        <f t="shared" si="52"/>
        <v>24003.706026660275</v>
      </c>
      <c r="J133">
        <f t="shared" si="52"/>
        <v>22680.529587656874</v>
      </c>
      <c r="K133">
        <f t="shared" si="52"/>
        <v>22313.860735504648</v>
      </c>
      <c r="L133">
        <f t="shared" si="52"/>
        <v>23483.587631078412</v>
      </c>
      <c r="M133">
        <f t="shared" si="52"/>
        <v>21044.145358208567</v>
      </c>
      <c r="N133">
        <f t="shared" si="52"/>
        <v>20193.398683587755</v>
      </c>
      <c r="O133">
        <f t="shared" si="52"/>
        <v>19525.038891602053</v>
      </c>
      <c r="P133">
        <f t="shared" si="52"/>
        <v>20774.586364302151</v>
      </c>
      <c r="Q133">
        <f t="shared" si="52"/>
        <v>18138.872078587869</v>
      </c>
      <c r="R133">
        <f t="shared" si="52"/>
        <v>18138.872078587869</v>
      </c>
      <c r="S133">
        <f t="shared" si="52"/>
        <v>18138.872078587869</v>
      </c>
      <c r="T133">
        <f t="shared" si="52"/>
        <v>16326.372078587863</v>
      </c>
      <c r="U133">
        <f t="shared" si="52"/>
        <v>14126.372078587867</v>
      </c>
      <c r="V133">
        <f t="shared" si="52"/>
        <v>14126.372078587867</v>
      </c>
      <c r="W133">
        <f t="shared" si="52"/>
        <v>14126.372078587869</v>
      </c>
      <c r="X133">
        <f t="shared" si="52"/>
        <v>14126.372078587867</v>
      </c>
      <c r="Y133">
        <f t="shared" si="52"/>
        <v>14126.372078587867</v>
      </c>
      <c r="Z133">
        <f t="shared" si="52"/>
        <v>14126.372078587867</v>
      </c>
      <c r="AA133">
        <f>SUM(C133:N133)</f>
        <v>259970.59683335855</v>
      </c>
      <c r="AB133">
        <f>SUM(C133:Z133)</f>
        <v>455771.44287514157</v>
      </c>
    </row>
    <row r="134" spans="1:28" x14ac:dyDescent="0.25">
      <c r="B134" t="s">
        <v>91</v>
      </c>
      <c r="C134">
        <f t="shared" ref="C134:Z134" si="53">C124*C122+C129-C128-C131-C132</f>
        <v>1347.4589285714289</v>
      </c>
      <c r="D134">
        <f t="shared" si="53"/>
        <v>1474.3339285714289</v>
      </c>
      <c r="E134">
        <f t="shared" si="53"/>
        <v>1811.6095586428903</v>
      </c>
      <c r="F134">
        <f t="shared" si="53"/>
        <v>2118.6379543603052</v>
      </c>
      <c r="G134">
        <f t="shared" si="53"/>
        <v>2094.1417248171088</v>
      </c>
      <c r="H134">
        <f t="shared" si="53"/>
        <v>2193.1105424408643</v>
      </c>
      <c r="I134">
        <f t="shared" si="53"/>
        <v>2081.3571535105357</v>
      </c>
      <c r="J134">
        <f t="shared" si="53"/>
        <v>1937.8427025716576</v>
      </c>
      <c r="K134">
        <f t="shared" si="53"/>
        <v>1934.8425058779569</v>
      </c>
      <c r="L134">
        <f t="shared" si="53"/>
        <v>2040.1179264795956</v>
      </c>
      <c r="M134">
        <f t="shared" si="53"/>
        <v>1856.9681219213103</v>
      </c>
      <c r="N134">
        <f t="shared" si="53"/>
        <v>1739.2898100943266</v>
      </c>
      <c r="O134">
        <f t="shared" si="53"/>
        <v>1707.824928815613</v>
      </c>
      <c r="P134">
        <f t="shared" si="53"/>
        <v>1820.2842013586223</v>
      </c>
      <c r="Q134">
        <f t="shared" si="53"/>
        <v>1596.2484870729079</v>
      </c>
      <c r="R134">
        <f t="shared" si="53"/>
        <v>1596.2484870729079</v>
      </c>
      <c r="S134">
        <f t="shared" si="53"/>
        <v>1596.2484870729079</v>
      </c>
      <c r="T134">
        <f t="shared" si="53"/>
        <v>1469.3734870729077</v>
      </c>
      <c r="U134">
        <f t="shared" si="53"/>
        <v>1271.3734870729079</v>
      </c>
      <c r="V134">
        <f t="shared" si="53"/>
        <v>1271.3734870729079</v>
      </c>
      <c r="W134">
        <f t="shared" si="53"/>
        <v>1271.3734870729081</v>
      </c>
      <c r="X134">
        <f t="shared" si="53"/>
        <v>1271.3734870729079</v>
      </c>
      <c r="Y134">
        <f t="shared" si="53"/>
        <v>1271.3734870729079</v>
      </c>
      <c r="Z134">
        <f t="shared" si="53"/>
        <v>1271.3734870729079</v>
      </c>
      <c r="AA134">
        <f>SUM(C134:N134)</f>
        <v>22629.710857859405</v>
      </c>
      <c r="AB134">
        <f>SUM(C134:Z134)</f>
        <v>40044.179858762735</v>
      </c>
    </row>
    <row r="135" spans="1:28" x14ac:dyDescent="0.25">
      <c r="B135" t="s">
        <v>92</v>
      </c>
      <c r="C135" s="3">
        <f t="shared" ref="C135:Z135" si="54">IF(C133=0,0,C134/C133)</f>
        <v>8.7391943852497003E-2</v>
      </c>
      <c r="D135" s="3">
        <f t="shared" si="54"/>
        <v>8.5562522022094661E-2</v>
      </c>
      <c r="E135" s="3">
        <f t="shared" si="54"/>
        <v>8.8277372889636996E-2</v>
      </c>
      <c r="F135" s="3">
        <f t="shared" si="54"/>
        <v>8.8522915162058957E-2</v>
      </c>
      <c r="G135" s="3">
        <f t="shared" si="54"/>
        <v>8.7170425167238608E-2</v>
      </c>
      <c r="H135" s="3">
        <f t="shared" si="54"/>
        <v>8.7294276962450928E-2</v>
      </c>
      <c r="I135" s="3">
        <f t="shared" si="54"/>
        <v>8.6709825191111242E-2</v>
      </c>
      <c r="J135" s="3">
        <f t="shared" si="54"/>
        <v>8.5440804857848829E-2</v>
      </c>
      <c r="K135" s="3">
        <f t="shared" si="54"/>
        <v>8.6710342455410983E-2</v>
      </c>
      <c r="L135" s="3">
        <f t="shared" si="54"/>
        <v>8.6874201613883026E-2</v>
      </c>
      <c r="M135" s="3">
        <f t="shared" si="54"/>
        <v>8.8241555563907642E-2</v>
      </c>
      <c r="N135" s="3">
        <f t="shared" si="54"/>
        <v>8.6131603567453932E-2</v>
      </c>
      <c r="O135" s="3">
        <f t="shared" si="54"/>
        <v>8.7468452088470275E-2</v>
      </c>
      <c r="P135" s="3">
        <f t="shared" si="54"/>
        <v>8.762071934613791E-2</v>
      </c>
      <c r="Q135" s="3">
        <f t="shared" si="54"/>
        <v>8.8001529541476192E-2</v>
      </c>
      <c r="R135" s="3">
        <f t="shared" si="54"/>
        <v>8.8001529541476192E-2</v>
      </c>
      <c r="S135" s="3">
        <f t="shared" si="54"/>
        <v>8.8001529541476192E-2</v>
      </c>
      <c r="T135" s="3">
        <f t="shared" si="54"/>
        <v>0.09</v>
      </c>
      <c r="U135" s="3">
        <f t="shared" si="54"/>
        <v>0.09</v>
      </c>
      <c r="V135" s="3">
        <f t="shared" si="54"/>
        <v>0.09</v>
      </c>
      <c r="W135" s="3">
        <f t="shared" si="54"/>
        <v>0.09</v>
      </c>
      <c r="X135" s="3">
        <f t="shared" si="54"/>
        <v>0.09</v>
      </c>
      <c r="Y135" s="3">
        <f t="shared" si="54"/>
        <v>0.09</v>
      </c>
      <c r="Z135" s="3">
        <f t="shared" si="54"/>
        <v>0.09</v>
      </c>
      <c r="AA135" s="3">
        <f>AA134/AA133</f>
        <v>8.7047193542295384E-2</v>
      </c>
      <c r="AB135" s="3">
        <f>AB134/AB133</f>
        <v>8.7860221356020382E-2</v>
      </c>
    </row>
    <row r="138" spans="1:28" x14ac:dyDescent="0.25">
      <c r="A138" s="1" t="s">
        <v>97</v>
      </c>
    </row>
    <row r="139" spans="1:28" x14ac:dyDescent="0.25">
      <c r="B139" s="1" t="s">
        <v>30</v>
      </c>
      <c r="C139" s="1" t="s">
        <v>31</v>
      </c>
      <c r="D139" s="1" t="s">
        <v>32</v>
      </c>
      <c r="E139" s="1" t="s">
        <v>33</v>
      </c>
      <c r="F139" s="1" t="s">
        <v>34</v>
      </c>
      <c r="G139" s="1" t="s">
        <v>35</v>
      </c>
      <c r="H139" s="1" t="s">
        <v>36</v>
      </c>
      <c r="I139" s="1" t="s">
        <v>37</v>
      </c>
      <c r="J139" s="1" t="s">
        <v>38</v>
      </c>
      <c r="K139" s="1" t="s">
        <v>39</v>
      </c>
      <c r="L139" s="1" t="s">
        <v>40</v>
      </c>
      <c r="M139" s="1" t="s">
        <v>41</v>
      </c>
      <c r="N139" s="1" t="s">
        <v>42</v>
      </c>
      <c r="O139" s="1" t="s">
        <v>43</v>
      </c>
      <c r="P139" s="1" t="s">
        <v>44</v>
      </c>
      <c r="Q139" s="1" t="s">
        <v>45</v>
      </c>
      <c r="R139" s="1" t="s">
        <v>46</v>
      </c>
      <c r="S139" s="1" t="s">
        <v>47</v>
      </c>
      <c r="T139" s="1" t="s">
        <v>48</v>
      </c>
      <c r="U139" s="1" t="s">
        <v>49</v>
      </c>
      <c r="V139" s="1" t="s">
        <v>50</v>
      </c>
      <c r="W139" s="1" t="s">
        <v>51</v>
      </c>
      <c r="X139" s="1" t="s">
        <v>52</v>
      </c>
      <c r="Y139" s="1" t="s">
        <v>53</v>
      </c>
      <c r="Z139" s="1" t="s">
        <v>54</v>
      </c>
      <c r="AA139" s="1" t="s">
        <v>68</v>
      </c>
      <c r="AB139" s="1" t="s">
        <v>69</v>
      </c>
    </row>
    <row r="140" spans="1:28" x14ac:dyDescent="0.25">
      <c r="B140" t="s">
        <v>70</v>
      </c>
      <c r="C140">
        <f>set_weather</f>
        <v>0</v>
      </c>
      <c r="D140">
        <f>set_tariff</f>
        <v>0</v>
      </c>
      <c r="E140">
        <f>set_rate_bp</f>
        <v>0</v>
      </c>
      <c r="F140">
        <f>set_funding</f>
        <v>0</v>
      </c>
      <c r="G140">
        <f>set_diesel</f>
        <v>0</v>
      </c>
      <c r="H140">
        <f>set_episode</f>
        <v>0</v>
      </c>
    </row>
    <row r="141" spans="1:28" x14ac:dyDescent="0.25">
      <c r="B141" t="s">
        <v>71</v>
      </c>
      <c r="C141">
        <f>IF($C$140&gt;=0,Drivers!C$5+$C$140*(Drivers!C$7-Drivers!C$5),Drivers!C$5+$C$140*(Drivers!C$5-Drivers!C$6))</f>
        <v>2.0933000000000002</v>
      </c>
      <c r="D141">
        <f>IF($C$140&gt;=0,Drivers!D$5+$C$140*(Drivers!D$7-Drivers!D$5),Drivers!D$5+$C$140*(Drivers!D$5-Drivers!D$6))</f>
        <v>1.8519000000000001</v>
      </c>
      <c r="E141">
        <f>IF($C$140&gt;=0,Drivers!E$5+$C$140*(Drivers!E$7-Drivers!E$5),Drivers!E$5+$C$140*(Drivers!E$5-Drivers!E$6))</f>
        <v>2.7688999999999999</v>
      </c>
      <c r="F141">
        <f>IF($C$140&gt;=0,Drivers!F$5+$C$140*(Drivers!F$7-Drivers!F$5),Drivers!F$5+$C$140*(Drivers!F$5-Drivers!F$6))</f>
        <v>3.7783000000000002</v>
      </c>
      <c r="G141">
        <f>IF($C$140&gt;=0,Drivers!G$5+$C$140*(Drivers!G$7-Drivers!G$5),Drivers!G$5+$C$140*(Drivers!G$5-Drivers!G$6))</f>
        <v>3.3389000000000002</v>
      </c>
      <c r="H141">
        <f>IF($C$140&gt;=0,Drivers!H$5+$C$140*(Drivers!H$7-Drivers!H$5),Drivers!H$5+$C$140*(Drivers!H$5-Drivers!H$6))</f>
        <v>2.6347999999999998</v>
      </c>
      <c r="I141">
        <f>IF($C$140&gt;=0,Drivers!I$5+$C$140*(Drivers!I$7-Drivers!I$5),Drivers!I$5+$C$140*(Drivers!I$5-Drivers!I$6))</f>
        <v>2.7483</v>
      </c>
      <c r="J141">
        <f>IF($C$140&gt;=0,Drivers!J$5+$C$140*(Drivers!J$7-Drivers!J$5),Drivers!J$5+$C$140*(Drivers!J$5-Drivers!J$6))</f>
        <v>2.6274000000000002</v>
      </c>
      <c r="K141">
        <f>IF($C$140&gt;=0,Drivers!K$5+$C$140*(Drivers!K$7-Drivers!K$5),Drivers!K$5+$C$140*(Drivers!K$5-Drivers!K$6))</f>
        <v>2.1036999999999999</v>
      </c>
      <c r="L141">
        <f>IF($C$140&gt;=0,Drivers!L$5+$C$140*(Drivers!L$7-Drivers!L$5),Drivers!L$5+$C$140*(Drivers!L$5-Drivers!L$6))</f>
        <v>1.8523000000000001</v>
      </c>
      <c r="M141">
        <f>IF($C$140&gt;=0,Drivers!M$5+$C$140*(Drivers!M$7-Drivers!M$5),Drivers!M$5+$C$140*(Drivers!M$5-Drivers!M$6))</f>
        <v>1.7116</v>
      </c>
      <c r="N141">
        <f>IF($C$140&gt;=0,Drivers!N$5+$C$140*(Drivers!N$7-Drivers!N$5),Drivers!N$5+$C$140*(Drivers!N$5-Drivers!N$6))</f>
        <v>1.3512999999999999</v>
      </c>
      <c r="O141">
        <f>IF($C$140&gt;=0,Drivers!O$5+$C$140*(Drivers!O$7-Drivers!O$5),Drivers!O$5+$C$140*(Drivers!O$5-Drivers!O$6))</f>
        <v>2.0933000000000002</v>
      </c>
      <c r="P141">
        <f>IF($C$140&gt;=0,Drivers!P$5+$C$140*(Drivers!P$7-Drivers!P$5),Drivers!P$5+$C$140*(Drivers!P$5-Drivers!P$6))</f>
        <v>1.8519000000000001</v>
      </c>
      <c r="Q141">
        <f>IF($C$140&gt;=0,Drivers!Q$5+$C$140*(Drivers!Q$7-Drivers!Q$5),Drivers!Q$5+$C$140*(Drivers!Q$5-Drivers!Q$6))</f>
        <v>2.7688999999999999</v>
      </c>
      <c r="R141">
        <f>IF($C$140&gt;=0,Drivers!R$5+$C$140*(Drivers!R$7-Drivers!R$5),Drivers!R$5+$C$140*(Drivers!R$5-Drivers!R$6))</f>
        <v>3.7783000000000002</v>
      </c>
      <c r="S141">
        <f>IF($C$140&gt;=0,Drivers!S$5+$C$140*(Drivers!S$7-Drivers!S$5),Drivers!S$5+$C$140*(Drivers!S$5-Drivers!S$6))</f>
        <v>3.3389000000000002</v>
      </c>
      <c r="T141">
        <f>IF($C$140&gt;=0,Drivers!T$5+$C$140*(Drivers!T$7-Drivers!T$5),Drivers!T$5+$C$140*(Drivers!T$5-Drivers!T$6))</f>
        <v>2.6347999999999998</v>
      </c>
      <c r="U141">
        <f>IF($C$140&gt;=0,Drivers!U$5+$C$140*(Drivers!U$7-Drivers!U$5),Drivers!U$5+$C$140*(Drivers!U$5-Drivers!U$6))</f>
        <v>2.7483</v>
      </c>
      <c r="V141">
        <f>IF($C$140&gt;=0,Drivers!V$5+$C$140*(Drivers!V$7-Drivers!V$5),Drivers!V$5+$C$140*(Drivers!V$5-Drivers!V$6))</f>
        <v>2.6274000000000002</v>
      </c>
      <c r="W141">
        <f>IF($C$140&gt;=0,Drivers!W$5+$C$140*(Drivers!W$7-Drivers!W$5),Drivers!W$5+$C$140*(Drivers!W$5-Drivers!W$6))</f>
        <v>2.1036999999999999</v>
      </c>
      <c r="X141">
        <f>IF($C$140&gt;=0,Drivers!X$5+$C$140*(Drivers!X$7-Drivers!X$5),Drivers!X$5+$C$140*(Drivers!X$5-Drivers!X$6))</f>
        <v>1.8523000000000001</v>
      </c>
      <c r="Y141">
        <f>IF($C$140&gt;=0,Drivers!Y$5+$C$140*(Drivers!Y$7-Drivers!Y$5),Drivers!Y$5+$C$140*(Drivers!Y$5-Drivers!Y$6))</f>
        <v>1.7116</v>
      </c>
      <c r="Z141">
        <f>IF($C$140&gt;=0,Drivers!Z$5+$C$140*(Drivers!Z$7-Drivers!Z$5),Drivers!Z$5+$C$140*(Drivers!Z$5-Drivers!Z$6))</f>
        <v>1.3512999999999999</v>
      </c>
    </row>
    <row r="142" spans="1:28" x14ac:dyDescent="0.25">
      <c r="B142" t="s">
        <v>72</v>
      </c>
      <c r="C142">
        <f>C141-Drivers!C$5</f>
        <v>0</v>
      </c>
      <c r="D142">
        <f>D141-Drivers!D$5</f>
        <v>0</v>
      </c>
      <c r="E142">
        <f>E141-Drivers!E$5</f>
        <v>0</v>
      </c>
      <c r="F142">
        <f>F141-Drivers!F$5</f>
        <v>0</v>
      </c>
      <c r="G142">
        <f>G141-Drivers!G$5</f>
        <v>0</v>
      </c>
      <c r="H142">
        <f>H141-Drivers!H$5</f>
        <v>0</v>
      </c>
      <c r="I142">
        <f>I141-Drivers!I$5</f>
        <v>0</v>
      </c>
      <c r="J142">
        <f>J141-Drivers!J$5</f>
        <v>0</v>
      </c>
      <c r="K142">
        <f>K141-Drivers!K$5</f>
        <v>0</v>
      </c>
      <c r="L142">
        <f>L141-Drivers!L$5</f>
        <v>0</v>
      </c>
      <c r="M142">
        <f>M141-Drivers!M$5</f>
        <v>0</v>
      </c>
      <c r="N142">
        <f>N141-Drivers!N$5</f>
        <v>0</v>
      </c>
      <c r="O142">
        <f>O141-Drivers!O$5</f>
        <v>0</v>
      </c>
      <c r="P142">
        <f>P141-Drivers!P$5</f>
        <v>0</v>
      </c>
      <c r="Q142">
        <f>Q141-Drivers!Q$5</f>
        <v>0</v>
      </c>
      <c r="R142">
        <f>R141-Drivers!R$5</f>
        <v>0</v>
      </c>
      <c r="S142">
        <f>S141-Drivers!S$5</f>
        <v>0</v>
      </c>
      <c r="T142">
        <f>T141-Drivers!T$5</f>
        <v>0</v>
      </c>
      <c r="U142">
        <f>U141-Drivers!U$5</f>
        <v>0</v>
      </c>
      <c r="V142">
        <f>V141-Drivers!V$5</f>
        <v>0</v>
      </c>
      <c r="W142">
        <f>W141-Drivers!W$5</f>
        <v>0</v>
      </c>
      <c r="X142">
        <f>X141-Drivers!X$5</f>
        <v>0</v>
      </c>
      <c r="Y142">
        <f>Y141-Drivers!Y$5</f>
        <v>0</v>
      </c>
      <c r="Z142">
        <f>Z141-Drivers!Z$5</f>
        <v>0</v>
      </c>
    </row>
    <row r="143" spans="1:28" x14ac:dyDescent="0.25">
      <c r="B143" t="s">
        <v>73</v>
      </c>
      <c r="C143">
        <f>1-exposure*C142/Drivers!C$4</f>
        <v>1</v>
      </c>
      <c r="D143">
        <f>1-exposure*D142/Drivers!D$4</f>
        <v>1</v>
      </c>
      <c r="E143">
        <f>1-exposure*E142/Drivers!E$4</f>
        <v>1</v>
      </c>
      <c r="F143">
        <f>1-exposure*F142/Drivers!F$4</f>
        <v>1</v>
      </c>
      <c r="G143">
        <f>1-exposure*G142/Drivers!G$4</f>
        <v>1</v>
      </c>
      <c r="H143">
        <f>1-exposure*H142/Drivers!H$4</f>
        <v>1</v>
      </c>
      <c r="I143">
        <f>1-exposure*I142/Drivers!I$4</f>
        <v>1</v>
      </c>
      <c r="J143">
        <f>1-exposure*J142/Drivers!J$4</f>
        <v>1</v>
      </c>
      <c r="K143">
        <f>1-exposure*K142/Drivers!K$4</f>
        <v>1</v>
      </c>
      <c r="L143">
        <f>1-exposure*L142/Drivers!L$4</f>
        <v>1</v>
      </c>
      <c r="M143">
        <f>1-exposure*M142/Drivers!M$4</f>
        <v>1</v>
      </c>
      <c r="N143">
        <f>1-exposure*N142/Drivers!N$4</f>
        <v>1</v>
      </c>
      <c r="O143">
        <f>1-exposure*O142/Drivers!O$4</f>
        <v>1</v>
      </c>
      <c r="P143">
        <f>1-exposure*P142/Drivers!P$4</f>
        <v>1</v>
      </c>
      <c r="Q143">
        <f>1-exposure*Q142/Drivers!Q$4</f>
        <v>1</v>
      </c>
      <c r="R143">
        <f>1-exposure*R142/Drivers!R$4</f>
        <v>1</v>
      </c>
      <c r="S143">
        <f>1-exposure*S142/Drivers!S$4</f>
        <v>1</v>
      </c>
      <c r="T143">
        <f>1-exposure*T142/Drivers!T$4</f>
        <v>1</v>
      </c>
      <c r="U143">
        <f>1-exposure*U142/Drivers!U$4</f>
        <v>1</v>
      </c>
      <c r="V143">
        <f>1-exposure*V142/Drivers!V$4</f>
        <v>1</v>
      </c>
      <c r="W143">
        <f>1-exposure*W142/Drivers!W$4</f>
        <v>1</v>
      </c>
      <c r="X143">
        <f>1-exposure*X142/Drivers!X$4</f>
        <v>1</v>
      </c>
      <c r="Y143">
        <f>1-exposure*Y142/Drivers!Y$4</f>
        <v>1</v>
      </c>
      <c r="Z143">
        <f>1-exposure*Z142/Drivers!Z$4</f>
        <v>1</v>
      </c>
    </row>
    <row r="144" spans="1:28" x14ac:dyDescent="0.25">
      <c r="B144" t="s">
        <v>74</v>
      </c>
      <c r="C144">
        <f>IF(Drivers!C$3-rate_lag&gt;=rate_start,$E$140/100,0)</f>
        <v>0</v>
      </c>
      <c r="D144">
        <f>IF(Drivers!D$3-rate_lag&gt;=rate_start,$E$140/100,0)</f>
        <v>0</v>
      </c>
      <c r="E144">
        <f>IF(Drivers!E$3-rate_lag&gt;=rate_start,$E$140/100,0)</f>
        <v>0</v>
      </c>
      <c r="F144">
        <f>IF(Drivers!F$3-rate_lag&gt;=rate_start,$E$140/100,0)</f>
        <v>0</v>
      </c>
      <c r="G144">
        <f>IF(Drivers!G$3-rate_lag&gt;=rate_start,$E$140/100,0)</f>
        <v>0</v>
      </c>
      <c r="H144">
        <f>IF(Drivers!H$3-rate_lag&gt;=rate_start,$E$140/100,0)</f>
        <v>0</v>
      </c>
      <c r="I144">
        <f>IF(Drivers!I$3-rate_lag&gt;=rate_start,$E$140/100,0)</f>
        <v>0</v>
      </c>
      <c r="J144">
        <f>IF(Drivers!J$3-rate_lag&gt;=rate_start,$E$140/100,0)</f>
        <v>0</v>
      </c>
      <c r="K144">
        <f>IF(Drivers!K$3-rate_lag&gt;=rate_start,$E$140/100,0)</f>
        <v>0</v>
      </c>
      <c r="L144">
        <f>IF(Drivers!L$3-rate_lag&gt;=rate_start,$E$140/100,0)</f>
        <v>0</v>
      </c>
      <c r="M144">
        <f>IF(Drivers!M$3-rate_lag&gt;=rate_start,$E$140/100,0)</f>
        <v>0</v>
      </c>
      <c r="N144">
        <f>IF(Drivers!N$3-rate_lag&gt;=rate_start,$E$140/100,0)</f>
        <v>0</v>
      </c>
      <c r="O144">
        <f>IF(Drivers!O$3-rate_lag&gt;=rate_start,$E$140/100,0)</f>
        <v>0</v>
      </c>
      <c r="P144">
        <f>IF(Drivers!P$3-rate_lag&gt;=rate_start,$E$140/100,0)</f>
        <v>0</v>
      </c>
      <c r="Q144">
        <f>IF(Drivers!Q$3-rate_lag&gt;=rate_start,$E$140/100,0)</f>
        <v>0</v>
      </c>
      <c r="R144">
        <f>IF(Drivers!R$3-rate_lag&gt;=rate_start,$E$140/100,0)</f>
        <v>0</v>
      </c>
      <c r="S144">
        <f>IF(Drivers!S$3-rate_lag&gt;=rate_start,$E$140/100,0)</f>
        <v>0</v>
      </c>
      <c r="T144">
        <f>IF(Drivers!T$3-rate_lag&gt;=rate_start,$E$140/100,0)</f>
        <v>0</v>
      </c>
      <c r="U144">
        <f>IF(Drivers!U$3-rate_lag&gt;=rate_start,$E$140/100,0)</f>
        <v>0</v>
      </c>
      <c r="V144">
        <f>IF(Drivers!V$3-rate_lag&gt;=rate_start,$E$140/100,0)</f>
        <v>0</v>
      </c>
      <c r="W144">
        <f>IF(Drivers!W$3-rate_lag&gt;=rate_start,$E$140/100,0)</f>
        <v>0</v>
      </c>
      <c r="X144">
        <f>IF(Drivers!X$3-rate_lag&gt;=rate_start,$E$140/100,0)</f>
        <v>0</v>
      </c>
      <c r="Y144">
        <f>IF(Drivers!Y$3-rate_lag&gt;=rate_start,$E$140/100,0)</f>
        <v>0</v>
      </c>
      <c r="Z144">
        <f>IF(Drivers!Z$3-rate_lag&gt;=rate_start,$E$140/100,0)</f>
        <v>0</v>
      </c>
    </row>
    <row r="145" spans="2:28" x14ac:dyDescent="0.25">
      <c r="B145" t="s">
        <v>75</v>
      </c>
      <c r="C145">
        <f>Drivers!C$11*(1+rate_sens*C144)*(1-public_share*funding_cut*IF(Drivers!C$3&lt;funding_months,$F$140,0))</f>
        <v>14821.93586138003</v>
      </c>
      <c r="D145">
        <f>Drivers!D$11*(1+rate_sens*D144)*(1-public_share*funding_cut*IF(Drivers!D$3&lt;funding_months,$F$140,0))</f>
        <v>14537.11942898863</v>
      </c>
      <c r="E145">
        <f>Drivers!E$11*(1+rate_sens*E144)*(1-public_share*funding_cut*IF(Drivers!E$3&lt;funding_months,$F$140,0))</f>
        <v>14133.836060907181</v>
      </c>
      <c r="F145">
        <f>Drivers!F$11*(1+rate_sens*F144)*(1-public_share*funding_cut*IF(Drivers!F$3&lt;funding_months,$F$140,0))</f>
        <v>13195.84234983408</v>
      </c>
      <c r="G145">
        <f>Drivers!G$11*(1+rate_sens*G144)*(1-public_share*funding_cut*IF(Drivers!G$3&lt;funding_months,$F$140,0))</f>
        <v>12966.21480928948</v>
      </c>
      <c r="H145">
        <f>Drivers!H$11*(1+rate_sens*H144)*(1-public_share*funding_cut*IF(Drivers!H$3&lt;funding_months,$F$140,0))</f>
        <v>13436.168446244959</v>
      </c>
      <c r="I145">
        <f>Drivers!I$11*(1+rate_sens*I144)*(1-public_share*funding_cut*IF(Drivers!I$3&lt;funding_months,$F$140,0))</f>
        <v>13599.97377417323</v>
      </c>
      <c r="J145">
        <f>Drivers!J$11*(1+rate_sens*J144)*(1-public_share*funding_cut*IF(Drivers!J$3&lt;funding_months,$F$140,0))</f>
        <v>14036.722746885191</v>
      </c>
      <c r="K145">
        <f>Drivers!K$11*(1+rate_sens*K144)*(1-public_share*funding_cut*IF(Drivers!K$3&lt;funding_months,$F$140,0))</f>
        <v>14406.692725561879</v>
      </c>
      <c r="L145">
        <f>Drivers!L$11*(1+rate_sens*L144)*(1-public_share*funding_cut*IF(Drivers!L$3&lt;funding_months,$F$140,0))</f>
        <v>14457.706571216961</v>
      </c>
      <c r="M145">
        <f>Drivers!M$11*(1+rate_sens*M144)*(1-public_share*funding_cut*IF(Drivers!M$3&lt;funding_months,$F$140,0))</f>
        <v>14929.682496171559</v>
      </c>
      <c r="N145">
        <f>Drivers!N$11*(1+rate_sens*N144)*(1-public_share*funding_cut*IF(Drivers!N$3&lt;funding_months,$F$140,0))</f>
        <v>14994.56967240121</v>
      </c>
      <c r="O145">
        <f>Drivers!O$11*(1+rate_sens*O144)*(1-public_share*funding_cut*IF(Drivers!O$3&lt;funding_months,$F$140,0))</f>
        <v>14821.93586138003</v>
      </c>
      <c r="P145">
        <f>Drivers!P$11*(1+rate_sens*P144)*(1-public_share*funding_cut*IF(Drivers!P$3&lt;funding_months,$F$140,0))</f>
        <v>14537.11942898863</v>
      </c>
      <c r="Q145">
        <f>Drivers!Q$11*(1+rate_sens*Q144)*(1-public_share*funding_cut*IF(Drivers!Q$3&lt;funding_months,$F$140,0))</f>
        <v>14133.836060907181</v>
      </c>
      <c r="R145">
        <f>Drivers!R$11*(1+rate_sens*R144)*(1-public_share*funding_cut*IF(Drivers!R$3&lt;funding_months,$F$140,0))</f>
        <v>13195.84234983408</v>
      </c>
      <c r="S145">
        <f>Drivers!S$11*(1+rate_sens*S144)*(1-public_share*funding_cut*IF(Drivers!S$3&lt;funding_months,$F$140,0))</f>
        <v>12966.21480928948</v>
      </c>
      <c r="T145">
        <f>Drivers!T$11*(1+rate_sens*T144)*(1-public_share*funding_cut*IF(Drivers!T$3&lt;funding_months,$F$140,0))</f>
        <v>13436.168446244959</v>
      </c>
      <c r="U145">
        <f>Drivers!U$11*(1+rate_sens*U144)*(1-public_share*funding_cut*IF(Drivers!U$3&lt;funding_months,$F$140,0))</f>
        <v>13599.97377417323</v>
      </c>
      <c r="V145">
        <f>Drivers!V$11*(1+rate_sens*V144)*(1-public_share*funding_cut*IF(Drivers!V$3&lt;funding_months,$F$140,0))</f>
        <v>14036.722746885191</v>
      </c>
      <c r="W145">
        <f>Drivers!W$11*(1+rate_sens*W144)*(1-public_share*funding_cut*IF(Drivers!W$3&lt;funding_months,$F$140,0))</f>
        <v>14406.692725561879</v>
      </c>
      <c r="X145">
        <f>Drivers!X$11*(1+rate_sens*X144)*(1-public_share*funding_cut*IF(Drivers!X$3&lt;funding_months,$F$140,0))</f>
        <v>14457.706571216961</v>
      </c>
      <c r="Y145">
        <f>Drivers!Y$11*(1+rate_sens*Y144)*(1-public_share*funding_cut*IF(Drivers!Y$3&lt;funding_months,$F$140,0))</f>
        <v>14929.682496171559</v>
      </c>
      <c r="Z145">
        <f>Drivers!Z$11*(1+rate_sens*Z144)*(1-public_share*funding_cut*IF(Drivers!Z$3&lt;funding_months,$F$140,0))</f>
        <v>14994.56967240121</v>
      </c>
      <c r="AA145">
        <f>SUM(C145:N145)</f>
        <v>169516.46494305439</v>
      </c>
      <c r="AB145">
        <f>SUM(C145:Z145)</f>
        <v>339032.92988610885</v>
      </c>
    </row>
    <row r="146" spans="2:28" x14ac:dyDescent="0.25">
      <c r="B146" t="s">
        <v>76</v>
      </c>
      <c r="C146">
        <f>SUMPRODUCT((Drivers!$C$3:$Z$3&lt;=Drivers!C$3)*(Drivers!C$3-Drivers!$C$3:$Z$3&gt;=start_delay)*(Drivers!C$3-Drivers!$C$3:$Z$3&lt;start_delay+duration)*$C$145:$Z$145)/duration</f>
        <v>0</v>
      </c>
      <c r="D146">
        <f>SUMPRODUCT((Drivers!$C$3:$Z$3&lt;=Drivers!D$3)*(Drivers!D$3-Drivers!$C$3:$Z$3&gt;=start_delay)*(Drivers!D$3-Drivers!$C$3:$Z$3&lt;start_delay+duration)*$C$145:$Z$145)/duration</f>
        <v>0</v>
      </c>
      <c r="E146">
        <f>SUMPRODUCT((Drivers!$C$3:$Z$3&lt;=Drivers!E$3)*(Drivers!E$3-Drivers!$C$3:$Z$3&gt;=start_delay)*(Drivers!E$3-Drivers!$C$3:$Z$3&lt;start_delay+duration)*$C$145:$Z$145)/duration</f>
        <v>1235.1613217816691</v>
      </c>
      <c r="F146">
        <f>SUMPRODUCT((Drivers!$C$3:$Z$3&lt;=Drivers!F$3)*(Drivers!F$3-Drivers!$C$3:$Z$3&gt;=start_delay)*(Drivers!F$3-Drivers!$C$3:$Z$3&lt;start_delay+duration)*$C$145:$Z$145)/duration</f>
        <v>2446.5879408640553</v>
      </c>
      <c r="G146">
        <f>SUMPRODUCT((Drivers!$C$3:$Z$3&lt;=Drivers!G$3)*(Drivers!G$3-Drivers!$C$3:$Z$3&gt;=start_delay)*(Drivers!G$3-Drivers!$C$3:$Z$3&lt;start_delay+duration)*$C$145:$Z$145)/duration</f>
        <v>3624.4076126063205</v>
      </c>
      <c r="H146">
        <f>SUMPRODUCT((Drivers!$C$3:$Z$3&lt;=Drivers!H$3)*(Drivers!H$3-Drivers!$C$3:$Z$3&gt;=start_delay)*(Drivers!H$3-Drivers!$C$3:$Z$3&lt;start_delay+duration)*$C$145:$Z$145)/duration</f>
        <v>4724.0611417591599</v>
      </c>
      <c r="I146">
        <f>SUMPRODUCT((Drivers!$C$3:$Z$3&lt;=Drivers!I$3)*(Drivers!I$3-Drivers!$C$3:$Z$3&gt;=start_delay)*(Drivers!I$3-Drivers!$C$3:$Z$3&lt;start_delay+duration)*$C$145:$Z$145)/duration</f>
        <v>5804.5790425332843</v>
      </c>
      <c r="J146">
        <f>SUMPRODUCT((Drivers!$C$3:$Z$3&lt;=Drivers!J$3)*(Drivers!J$3-Drivers!$C$3:$Z$3&gt;=start_delay)*(Drivers!J$3-Drivers!$C$3:$Z$3&lt;start_delay+duration)*$C$145:$Z$145)/duration</f>
        <v>6924.2597463870306</v>
      </c>
      <c r="K146">
        <f>SUMPRODUCT((Drivers!$C$3:$Z$3&lt;=Drivers!K$3)*(Drivers!K$3-Drivers!$C$3:$Z$3&gt;=start_delay)*(Drivers!K$3-Drivers!$C$3:$Z$3&lt;start_delay+duration)*$C$145:$Z$145)/duration</f>
        <v>8057.5908942347996</v>
      </c>
      <c r="L146">
        <f>SUMPRODUCT((Drivers!$C$3:$Z$3&lt;=Drivers!L$3)*(Drivers!L$3-Drivers!$C$3:$Z$3&gt;=start_delay)*(Drivers!L$3-Drivers!$C$3:$Z$3&lt;start_delay+duration)*$C$145:$Z$145)/duration</f>
        <v>9227.3177898085651</v>
      </c>
      <c r="M146">
        <f>SUMPRODUCT((Drivers!$C$3:$Z$3&lt;=Drivers!M$3)*(Drivers!M$3-Drivers!$C$3:$Z$3&gt;=start_delay)*(Drivers!M$3-Drivers!$C$3:$Z$3&lt;start_delay+duration)*$C$145:$Z$145)/duration</f>
        <v>10427.875516938722</v>
      </c>
      <c r="N146">
        <f>SUMPRODUCT((Drivers!$C$3:$Z$3&lt;=Drivers!N$3)*(Drivers!N$3-Drivers!$C$3:$Z$3&gt;=start_delay)*(Drivers!N$3-Drivers!$C$3:$Z$3&lt;start_delay+duration)*$C$145:$Z$145)/duration</f>
        <v>11632.684397873469</v>
      </c>
      <c r="O146">
        <f>SUMPRODUCT((Drivers!$C$3:$Z$3&lt;=Drivers!O$3)*(Drivers!O$3-Drivers!$C$3:$Z$3&gt;=start_delay)*(Drivers!O$3-Drivers!$C$3:$Z$3&lt;start_delay+duration)*$C$145:$Z$145)/duration</f>
        <v>12876.824605887765</v>
      </c>
      <c r="P146">
        <f>SUMPRODUCT((Drivers!$C$3:$Z$3&lt;=Drivers!P$3)*(Drivers!P$3-Drivers!$C$3:$Z$3&gt;=start_delay)*(Drivers!P$3-Drivers!$C$3:$Z$3&lt;start_delay+duration)*$C$145:$Z$145)/duration</f>
        <v>14126.372078587867</v>
      </c>
      <c r="Q146">
        <f>SUMPRODUCT((Drivers!$C$3:$Z$3&lt;=Drivers!Q$3)*(Drivers!Q$3-Drivers!$C$3:$Z$3&gt;=start_delay)*(Drivers!Q$3-Drivers!$C$3:$Z$3&lt;start_delay+duration)*$C$145:$Z$145)/duration</f>
        <v>14126.372078587867</v>
      </c>
      <c r="R146">
        <f>SUMPRODUCT((Drivers!$C$3:$Z$3&lt;=Drivers!R$3)*(Drivers!R$3-Drivers!$C$3:$Z$3&gt;=start_delay)*(Drivers!R$3-Drivers!$C$3:$Z$3&lt;start_delay+duration)*$C$145:$Z$145)/duration</f>
        <v>14126.372078587867</v>
      </c>
      <c r="S146">
        <f>SUMPRODUCT((Drivers!$C$3:$Z$3&lt;=Drivers!S$3)*(Drivers!S$3-Drivers!$C$3:$Z$3&gt;=start_delay)*(Drivers!S$3-Drivers!$C$3:$Z$3&lt;start_delay+duration)*$C$145:$Z$145)/duration</f>
        <v>14126.372078587867</v>
      </c>
      <c r="T146">
        <f>SUMPRODUCT((Drivers!$C$3:$Z$3&lt;=Drivers!T$3)*(Drivers!T$3-Drivers!$C$3:$Z$3&gt;=start_delay)*(Drivers!T$3-Drivers!$C$3:$Z$3&lt;start_delay+duration)*$C$145:$Z$145)/duration</f>
        <v>14126.372078587863</v>
      </c>
      <c r="U146">
        <f>SUMPRODUCT((Drivers!$C$3:$Z$3&lt;=Drivers!U$3)*(Drivers!U$3-Drivers!$C$3:$Z$3&gt;=start_delay)*(Drivers!U$3-Drivers!$C$3:$Z$3&lt;start_delay+duration)*$C$145:$Z$145)/duration</f>
        <v>14126.372078587867</v>
      </c>
      <c r="V146">
        <f>SUMPRODUCT((Drivers!$C$3:$Z$3&lt;=Drivers!V$3)*(Drivers!V$3-Drivers!$C$3:$Z$3&gt;=start_delay)*(Drivers!V$3-Drivers!$C$3:$Z$3&lt;start_delay+duration)*$C$145:$Z$145)/duration</f>
        <v>14126.372078587867</v>
      </c>
      <c r="W146">
        <f>SUMPRODUCT((Drivers!$C$3:$Z$3&lt;=Drivers!W$3)*(Drivers!W$3-Drivers!$C$3:$Z$3&gt;=start_delay)*(Drivers!W$3-Drivers!$C$3:$Z$3&lt;start_delay+duration)*$C$145:$Z$145)/duration</f>
        <v>14126.372078587869</v>
      </c>
      <c r="X146">
        <f>SUMPRODUCT((Drivers!$C$3:$Z$3&lt;=Drivers!X$3)*(Drivers!X$3-Drivers!$C$3:$Z$3&gt;=start_delay)*(Drivers!X$3-Drivers!$C$3:$Z$3&lt;start_delay+duration)*$C$145:$Z$145)/duration</f>
        <v>14126.372078587867</v>
      </c>
      <c r="Y146">
        <f>SUMPRODUCT((Drivers!$C$3:$Z$3&lt;=Drivers!Y$3)*(Drivers!Y$3-Drivers!$C$3:$Z$3&gt;=start_delay)*(Drivers!Y$3-Drivers!$C$3:$Z$3&lt;start_delay+duration)*$C$145:$Z$145)/duration</f>
        <v>14126.372078587867</v>
      </c>
      <c r="Z146">
        <f>SUMPRODUCT((Drivers!$C$3:$Z$3&lt;=Drivers!Z$3)*(Drivers!Z$3-Drivers!$C$3:$Z$3&gt;=start_delay)*(Drivers!Z$3-Drivers!$C$3:$Z$3&lt;start_delay+duration)*$C$145:$Z$145)/duration</f>
        <v>14126.372078587867</v>
      </c>
    </row>
    <row r="147" spans="2:28" x14ac:dyDescent="0.25">
      <c r="B147" t="s">
        <v>77</v>
      </c>
      <c r="C147">
        <f>Drivers!C$8+Drivers!C$9+C146</f>
        <v>15418.571428571429</v>
      </c>
      <c r="D147">
        <f>Drivers!D$8+Drivers!D$9+D146</f>
        <v>17231.071428571428</v>
      </c>
      <c r="E147">
        <f>Drivers!E$8+Drivers!E$9+E146</f>
        <v>20521.788305908656</v>
      </c>
      <c r="F147">
        <f>Drivers!F$8+Drivers!F$9+F146</f>
        <v>23933.214924991044</v>
      </c>
      <c r="G147">
        <f>Drivers!G$8+Drivers!G$9+G146</f>
        <v>24023.534596733309</v>
      </c>
      <c r="H147">
        <f>Drivers!H$8+Drivers!H$9+H146</f>
        <v>25123.18812588615</v>
      </c>
      <c r="I147">
        <f>Drivers!I$8+Drivers!I$9+I146</f>
        <v>24003.706026660275</v>
      </c>
      <c r="J147">
        <f>Drivers!J$8+Drivers!J$9+J146</f>
        <v>22680.529587656874</v>
      </c>
      <c r="K147">
        <f>Drivers!K$8+Drivers!K$9+K146</f>
        <v>22313.860735504648</v>
      </c>
      <c r="L147">
        <f>Drivers!L$8+Drivers!L$9+L146</f>
        <v>23483.587631078412</v>
      </c>
      <c r="M147">
        <f>Drivers!M$8+Drivers!M$9+M146</f>
        <v>21044.145358208567</v>
      </c>
      <c r="N147">
        <f>Drivers!N$8+Drivers!N$9+N146</f>
        <v>20193.398683587755</v>
      </c>
      <c r="O147">
        <f>Drivers!O$8+Drivers!O$9+O146</f>
        <v>19525.038891602053</v>
      </c>
      <c r="P147">
        <f>Drivers!P$8+Drivers!P$9+P146</f>
        <v>20774.586364302151</v>
      </c>
      <c r="Q147">
        <f>Drivers!Q$8+Drivers!Q$9+Q146</f>
        <v>18138.872078587869</v>
      </c>
      <c r="R147">
        <f>Drivers!R$8+Drivers!R$9+R146</f>
        <v>18138.872078587869</v>
      </c>
      <c r="S147">
        <f>Drivers!S$8+Drivers!S$9+S146</f>
        <v>18138.872078587869</v>
      </c>
      <c r="T147">
        <f>Drivers!T$8+Drivers!T$9+T146</f>
        <v>16326.372078587863</v>
      </c>
      <c r="U147">
        <f>Drivers!U$8+Drivers!U$9+U146</f>
        <v>14126.372078587867</v>
      </c>
      <c r="V147">
        <f>Drivers!V$8+Drivers!V$9+V146</f>
        <v>14126.372078587867</v>
      </c>
      <c r="W147">
        <f>Drivers!W$8+Drivers!W$9+W146</f>
        <v>14126.372078587869</v>
      </c>
      <c r="X147">
        <f>Drivers!X$8+Drivers!X$9+X146</f>
        <v>14126.372078587867</v>
      </c>
      <c r="Y147">
        <f>Drivers!Y$8+Drivers!Y$9+Y146</f>
        <v>14126.372078587867</v>
      </c>
      <c r="Z147">
        <f>Drivers!Z$8+Drivers!Z$9+Z146</f>
        <v>14126.372078587867</v>
      </c>
    </row>
    <row r="148" spans="2:28" x14ac:dyDescent="0.25">
      <c r="B148" t="s">
        <v>78</v>
      </c>
      <c r="C148">
        <f>(Drivers!C$8+C146*fixed_share_new)/C147</f>
        <v>0.46893820068562958</v>
      </c>
      <c r="D148">
        <f>(Drivers!D$8+D146*fixed_share_new)/D147</f>
        <v>0.52479946939706101</v>
      </c>
      <c r="E148">
        <f>(Drivers!E$8+E146*fixed_share_new)/E147</f>
        <v>0.57692386818320585</v>
      </c>
      <c r="F148">
        <f>(Drivers!F$8+F146*fixed_share_new)/F147</f>
        <v>0.52505965046130698</v>
      </c>
      <c r="G148">
        <f>(Drivers!G$8+G146*fixed_share_new)/G147</f>
        <v>0.50723415477893363</v>
      </c>
      <c r="H148">
        <f>(Drivers!H$8+H146*fixed_share_new)/H147</f>
        <v>0.51129455860073536</v>
      </c>
      <c r="I148">
        <f>(Drivers!I$8+I146*fixed_share_new)/I147</f>
        <v>0.47049651880376731</v>
      </c>
      <c r="J148">
        <f>(Drivers!J$8+J146*fixed_share_new)/J147</f>
        <v>0.41985842378963406</v>
      </c>
      <c r="K148">
        <f>(Drivers!K$8+K146*fixed_share_new)/K147</f>
        <v>0.39000916046093709</v>
      </c>
      <c r="L148">
        <f>(Drivers!L$8+L146*fixed_share_new)/L147</f>
        <v>0.40046888819469639</v>
      </c>
      <c r="M148">
        <f>(Drivers!M$8+M146*fixed_share_new)/M147</f>
        <v>0.48112102883614966</v>
      </c>
      <c r="N148">
        <f>(Drivers!N$8+N146*fixed_share_new)/N147</f>
        <v>0.43539528815770345</v>
      </c>
      <c r="O148">
        <f>(Drivers!O$8+O146*fixed_share_new)/O147</f>
        <v>0.48853140915562121</v>
      </c>
      <c r="P148">
        <f>(Drivers!P$8+P146*fixed_share_new)/P147</f>
        <v>0.49523600935956918</v>
      </c>
      <c r="Q148">
        <f>(Drivers!Q$8+Q146*fixed_share_new)/Q147</f>
        <v>0.56719751937043683</v>
      </c>
      <c r="R148">
        <f>(Drivers!R$8+R146*fixed_share_new)/R147</f>
        <v>0.56719751937043683</v>
      </c>
      <c r="S148">
        <f>(Drivers!S$8+S146*fixed_share_new)/S147</f>
        <v>0.56719751937043683</v>
      </c>
      <c r="T148">
        <f>(Drivers!T$8+T146*fixed_share_new)/T147</f>
        <v>0.51914921492379873</v>
      </c>
      <c r="U148">
        <f>(Drivers!U$8+U146*fixed_share_new)/U147</f>
        <v>0.6</v>
      </c>
      <c r="V148">
        <f>(Drivers!V$8+V146*fixed_share_new)/V147</f>
        <v>0.6</v>
      </c>
      <c r="W148">
        <f>(Drivers!W$8+W146*fixed_share_new)/W147</f>
        <v>0.6</v>
      </c>
      <c r="X148">
        <f>(Drivers!X$8+X146*fixed_share_new)/X147</f>
        <v>0.6</v>
      </c>
      <c r="Y148">
        <f>(Drivers!Y$8+Y146*fixed_share_new)/Y147</f>
        <v>0.6</v>
      </c>
      <c r="Z148">
        <f>(Drivers!Z$8+Z146*fixed_share_new)/Z147</f>
        <v>0.6</v>
      </c>
    </row>
    <row r="149" spans="2:28" x14ac:dyDescent="0.25">
      <c r="B149" t="s">
        <v>79</v>
      </c>
      <c r="C149">
        <f>(Drivers!C$10+C146*new_margin)/C147</f>
        <v>8.7391943852497003E-2</v>
      </c>
      <c r="D149">
        <f>(Drivers!D$10+D146*new_margin)/D147</f>
        <v>8.5562522022094661E-2</v>
      </c>
      <c r="E149">
        <f>(Drivers!E$10+E146*new_margin)/E147</f>
        <v>8.8277372889636996E-2</v>
      </c>
      <c r="F149">
        <f>(Drivers!F$10+F146*new_margin)/F147</f>
        <v>8.8522915162058957E-2</v>
      </c>
      <c r="G149">
        <f>(Drivers!G$10+G146*new_margin)/G147</f>
        <v>8.7170425167238608E-2</v>
      </c>
      <c r="H149">
        <f>(Drivers!H$10+H146*new_margin)/H147</f>
        <v>8.7294276962450928E-2</v>
      </c>
      <c r="I149">
        <f>(Drivers!I$10+I146*new_margin)/I147</f>
        <v>8.6709825191111242E-2</v>
      </c>
      <c r="J149">
        <f>(Drivers!J$10+J146*new_margin)/J147</f>
        <v>8.5440804857848829E-2</v>
      </c>
      <c r="K149">
        <f>(Drivers!K$10+K146*new_margin)/K147</f>
        <v>8.6710342455410983E-2</v>
      </c>
      <c r="L149">
        <f>(Drivers!L$10+L146*new_margin)/L147</f>
        <v>8.6874201613883026E-2</v>
      </c>
      <c r="M149">
        <f>(Drivers!M$10+M146*new_margin)/M147</f>
        <v>8.8241555563907642E-2</v>
      </c>
      <c r="N149">
        <f>(Drivers!N$10+N146*new_margin)/N147</f>
        <v>8.6131603567453932E-2</v>
      </c>
      <c r="O149">
        <f>(Drivers!O$10+O146*new_margin)/O147</f>
        <v>8.7468452088470275E-2</v>
      </c>
      <c r="P149">
        <f>(Drivers!P$10+P146*new_margin)/P147</f>
        <v>8.762071934613791E-2</v>
      </c>
      <c r="Q149">
        <f>(Drivers!Q$10+Q146*new_margin)/Q147</f>
        <v>8.8001529541476192E-2</v>
      </c>
      <c r="R149">
        <f>(Drivers!R$10+R146*new_margin)/R147</f>
        <v>8.8001529541476192E-2</v>
      </c>
      <c r="S149">
        <f>(Drivers!S$10+S146*new_margin)/S147</f>
        <v>8.8001529541476192E-2</v>
      </c>
      <c r="T149">
        <f>(Drivers!T$10+T146*new_margin)/T147</f>
        <v>0.09</v>
      </c>
      <c r="U149">
        <f>(Drivers!U$10+U146*new_margin)/U147</f>
        <v>0.09</v>
      </c>
      <c r="V149">
        <f>(Drivers!V$10+V146*new_margin)/V147</f>
        <v>0.09</v>
      </c>
      <c r="W149">
        <f>(Drivers!W$10+W146*new_margin)/W147</f>
        <v>0.09</v>
      </c>
      <c r="X149">
        <f>(Drivers!X$10+X146*new_margin)/X147</f>
        <v>0.09</v>
      </c>
      <c r="Y149">
        <f>(Drivers!Y$10+Y146*new_margin)/Y147</f>
        <v>0.09</v>
      </c>
      <c r="Z149">
        <f>(Drivers!Z$10+Z146*new_margin)/Z147</f>
        <v>0.09</v>
      </c>
    </row>
    <row r="150" spans="2:28" x14ac:dyDescent="0.25">
      <c r="B150" t="s">
        <v>80</v>
      </c>
      <c r="C150">
        <f>C147+0</f>
        <v>15418.571428571429</v>
      </c>
      <c r="D150">
        <f t="shared" ref="D150:Z150" si="55">D147+C152</f>
        <v>17231.071428571428</v>
      </c>
      <c r="E150">
        <f t="shared" si="55"/>
        <v>20521.788305908656</v>
      </c>
      <c r="F150">
        <f t="shared" si="55"/>
        <v>23933.214924991044</v>
      </c>
      <c r="G150">
        <f t="shared" si="55"/>
        <v>24023.534596733309</v>
      </c>
      <c r="H150">
        <f t="shared" si="55"/>
        <v>25123.18812588615</v>
      </c>
      <c r="I150">
        <f t="shared" si="55"/>
        <v>24003.706026660275</v>
      </c>
      <c r="J150">
        <f t="shared" si="55"/>
        <v>22680.529587656874</v>
      </c>
      <c r="K150">
        <f t="shared" si="55"/>
        <v>22313.860735504648</v>
      </c>
      <c r="L150">
        <f t="shared" si="55"/>
        <v>23483.587631078412</v>
      </c>
      <c r="M150">
        <f t="shared" si="55"/>
        <v>21044.145358208567</v>
      </c>
      <c r="N150">
        <f t="shared" si="55"/>
        <v>20193.398683587755</v>
      </c>
      <c r="O150">
        <f t="shared" si="55"/>
        <v>19525.038891602053</v>
      </c>
      <c r="P150">
        <f t="shared" si="55"/>
        <v>20774.586364302151</v>
      </c>
      <c r="Q150">
        <f t="shared" si="55"/>
        <v>18138.872078587869</v>
      </c>
      <c r="R150">
        <f t="shared" si="55"/>
        <v>18138.872078587869</v>
      </c>
      <c r="S150">
        <f t="shared" si="55"/>
        <v>18138.872078587869</v>
      </c>
      <c r="T150">
        <f t="shared" si="55"/>
        <v>16326.372078587863</v>
      </c>
      <c r="U150">
        <f t="shared" si="55"/>
        <v>14126.372078587867</v>
      </c>
      <c r="V150">
        <f t="shared" si="55"/>
        <v>14126.372078587867</v>
      </c>
      <c r="W150">
        <f t="shared" si="55"/>
        <v>14126.372078587869</v>
      </c>
      <c r="X150">
        <f t="shared" si="55"/>
        <v>14126.372078587867</v>
      </c>
      <c r="Y150">
        <f t="shared" si="55"/>
        <v>14126.372078587867</v>
      </c>
      <c r="Z150">
        <f t="shared" si="55"/>
        <v>14126.372078587867</v>
      </c>
    </row>
    <row r="151" spans="2:28" x14ac:dyDescent="0.25">
      <c r="B151" t="s">
        <v>81</v>
      </c>
      <c r="C151">
        <f t="shared" ref="C151:Z151" si="56">C150*MIN(C143,1)</f>
        <v>15418.571428571429</v>
      </c>
      <c r="D151">
        <f t="shared" si="56"/>
        <v>17231.071428571428</v>
      </c>
      <c r="E151">
        <f t="shared" si="56"/>
        <v>20521.788305908656</v>
      </c>
      <c r="F151">
        <f t="shared" si="56"/>
        <v>23933.214924991044</v>
      </c>
      <c r="G151">
        <f t="shared" si="56"/>
        <v>24023.534596733309</v>
      </c>
      <c r="H151">
        <f t="shared" si="56"/>
        <v>25123.18812588615</v>
      </c>
      <c r="I151">
        <f t="shared" si="56"/>
        <v>24003.706026660275</v>
      </c>
      <c r="J151">
        <f t="shared" si="56"/>
        <v>22680.529587656874</v>
      </c>
      <c r="K151">
        <f t="shared" si="56"/>
        <v>22313.860735504648</v>
      </c>
      <c r="L151">
        <f t="shared" si="56"/>
        <v>23483.587631078412</v>
      </c>
      <c r="M151">
        <f t="shared" si="56"/>
        <v>21044.145358208567</v>
      </c>
      <c r="N151">
        <f t="shared" si="56"/>
        <v>20193.398683587755</v>
      </c>
      <c r="O151">
        <f t="shared" si="56"/>
        <v>19525.038891602053</v>
      </c>
      <c r="P151">
        <f t="shared" si="56"/>
        <v>20774.586364302151</v>
      </c>
      <c r="Q151">
        <f t="shared" si="56"/>
        <v>18138.872078587869</v>
      </c>
      <c r="R151">
        <f t="shared" si="56"/>
        <v>18138.872078587869</v>
      </c>
      <c r="S151">
        <f t="shared" si="56"/>
        <v>18138.872078587869</v>
      </c>
      <c r="T151">
        <f t="shared" si="56"/>
        <v>16326.372078587863</v>
      </c>
      <c r="U151">
        <f t="shared" si="56"/>
        <v>14126.372078587867</v>
      </c>
      <c r="V151">
        <f t="shared" si="56"/>
        <v>14126.372078587867</v>
      </c>
      <c r="W151">
        <f t="shared" si="56"/>
        <v>14126.372078587869</v>
      </c>
      <c r="X151">
        <f t="shared" si="56"/>
        <v>14126.372078587867</v>
      </c>
      <c r="Y151">
        <f t="shared" si="56"/>
        <v>14126.372078587867</v>
      </c>
      <c r="Z151">
        <f t="shared" si="56"/>
        <v>14126.372078587867</v>
      </c>
    </row>
    <row r="152" spans="2:28" x14ac:dyDescent="0.25">
      <c r="B152" t="s">
        <v>82</v>
      </c>
      <c r="C152">
        <f t="shared" ref="C152:Z152" si="57">C150-C151</f>
        <v>0</v>
      </c>
      <c r="D152">
        <f t="shared" si="57"/>
        <v>0</v>
      </c>
      <c r="E152">
        <f t="shared" si="57"/>
        <v>0</v>
      </c>
      <c r="F152">
        <f t="shared" si="57"/>
        <v>0</v>
      </c>
      <c r="G152">
        <f t="shared" si="57"/>
        <v>0</v>
      </c>
      <c r="H152">
        <f t="shared" si="57"/>
        <v>0</v>
      </c>
      <c r="I152">
        <f t="shared" si="57"/>
        <v>0</v>
      </c>
      <c r="J152">
        <f t="shared" si="57"/>
        <v>0</v>
      </c>
      <c r="K152">
        <f t="shared" si="57"/>
        <v>0</v>
      </c>
      <c r="L152">
        <f t="shared" si="57"/>
        <v>0</v>
      </c>
      <c r="M152">
        <f t="shared" si="57"/>
        <v>0</v>
      </c>
      <c r="N152">
        <f t="shared" si="57"/>
        <v>0</v>
      </c>
      <c r="O152">
        <f t="shared" si="57"/>
        <v>0</v>
      </c>
      <c r="P152">
        <f t="shared" si="57"/>
        <v>0</v>
      </c>
      <c r="Q152">
        <f t="shared" si="57"/>
        <v>0</v>
      </c>
      <c r="R152">
        <f t="shared" si="57"/>
        <v>0</v>
      </c>
      <c r="S152">
        <f t="shared" si="57"/>
        <v>0</v>
      </c>
      <c r="T152">
        <f t="shared" si="57"/>
        <v>0</v>
      </c>
      <c r="U152">
        <f t="shared" si="57"/>
        <v>0</v>
      </c>
      <c r="V152">
        <f t="shared" si="57"/>
        <v>0</v>
      </c>
      <c r="W152">
        <f t="shared" si="57"/>
        <v>0</v>
      </c>
      <c r="X152">
        <f t="shared" si="57"/>
        <v>0</v>
      </c>
      <c r="Y152">
        <f t="shared" si="57"/>
        <v>0</v>
      </c>
      <c r="Z152">
        <f t="shared" si="57"/>
        <v>0</v>
      </c>
    </row>
    <row r="153" spans="2:28" x14ac:dyDescent="0.25">
      <c r="B153" t="s">
        <v>83</v>
      </c>
      <c r="C153">
        <f>$D$140*IF($H$140=0,Drivers!C$12,Drivers!C$13)</f>
        <v>0</v>
      </c>
      <c r="D153">
        <f>$D$140*IF($H$140=0,Drivers!D$12,Drivers!D$13)</f>
        <v>0</v>
      </c>
      <c r="E153">
        <f>$D$140*IF($H$140=0,Drivers!E$12,Drivers!E$13)</f>
        <v>0</v>
      </c>
      <c r="F153">
        <f>$D$140*IF($H$140=0,Drivers!F$12,Drivers!F$13)</f>
        <v>0</v>
      </c>
      <c r="G153">
        <f>$D$140*IF($H$140=0,Drivers!G$12,Drivers!G$13)</f>
        <v>0</v>
      </c>
      <c r="H153">
        <f>$D$140*IF($H$140=0,Drivers!H$12,Drivers!H$13)</f>
        <v>0</v>
      </c>
      <c r="I153">
        <f>$D$140*IF($H$140=0,Drivers!I$12,Drivers!I$13)</f>
        <v>0</v>
      </c>
      <c r="J153">
        <f>$D$140*IF($H$140=0,Drivers!J$12,Drivers!J$13)</f>
        <v>0</v>
      </c>
      <c r="K153">
        <f>$D$140*IF($H$140=0,Drivers!K$12,Drivers!K$13)</f>
        <v>0</v>
      </c>
      <c r="L153">
        <f>$D$140*IF($H$140=0,Drivers!L$12,Drivers!L$13)</f>
        <v>0</v>
      </c>
      <c r="M153">
        <f>$D$140*IF($H$140=0,Drivers!M$12,Drivers!M$13)</f>
        <v>0</v>
      </c>
      <c r="N153">
        <f>$D$140*IF($H$140=0,Drivers!N$12,Drivers!N$13)</f>
        <v>0</v>
      </c>
      <c r="O153">
        <f>$D$140*IF($H$140=0,Drivers!O$12,Drivers!O$13)</f>
        <v>0</v>
      </c>
      <c r="P153">
        <f>$D$140*IF($H$140=0,Drivers!P$12,Drivers!P$13)</f>
        <v>0</v>
      </c>
      <c r="Q153">
        <f>$D$140*IF($H$140=0,Drivers!Q$12,Drivers!Q$13)</f>
        <v>0</v>
      </c>
      <c r="R153">
        <f>$D$140*IF($H$140=0,Drivers!R$12,Drivers!R$13)</f>
        <v>0</v>
      </c>
      <c r="S153">
        <f>$D$140*IF($H$140=0,Drivers!S$12,Drivers!S$13)</f>
        <v>0</v>
      </c>
      <c r="T153">
        <f>$D$140*IF($H$140=0,Drivers!T$12,Drivers!T$13)</f>
        <v>0</v>
      </c>
      <c r="U153">
        <f>$D$140*IF($H$140=0,Drivers!U$12,Drivers!U$13)</f>
        <v>0</v>
      </c>
      <c r="V153">
        <f>$D$140*IF($H$140=0,Drivers!V$12,Drivers!V$13)</f>
        <v>0</v>
      </c>
      <c r="W153">
        <f>$D$140*IF($H$140=0,Drivers!W$12,Drivers!W$13)</f>
        <v>0</v>
      </c>
      <c r="X153">
        <f>$D$140*IF($H$140=0,Drivers!X$12,Drivers!X$13)</f>
        <v>0</v>
      </c>
      <c r="Y153">
        <f>$D$140*IF($H$140=0,Drivers!Y$12,Drivers!Y$13)</f>
        <v>0</v>
      </c>
      <c r="Z153">
        <f>$D$140*IF($H$140=0,Drivers!Z$12,Drivers!Z$13)</f>
        <v>0</v>
      </c>
    </row>
    <row r="154" spans="2:28" x14ac:dyDescent="0.25">
      <c r="B154" t="s">
        <v>84</v>
      </c>
      <c r="C154">
        <f t="shared" ref="C154:Z154" si="58">C151*(1-C149)</f>
        <v>14071.112499999999</v>
      </c>
      <c r="D154">
        <f t="shared" si="58"/>
        <v>15756.737499999997</v>
      </c>
      <c r="E154">
        <f t="shared" si="58"/>
        <v>18710.178747265767</v>
      </c>
      <c r="F154">
        <f t="shared" si="58"/>
        <v>21814.576970630736</v>
      </c>
      <c r="G154">
        <f t="shared" si="58"/>
        <v>21929.3928719162</v>
      </c>
      <c r="H154">
        <f t="shared" si="58"/>
        <v>22930.077583445287</v>
      </c>
      <c r="I154">
        <f t="shared" si="58"/>
        <v>21922.348873149738</v>
      </c>
      <c r="J154">
        <f t="shared" si="58"/>
        <v>20742.686885085219</v>
      </c>
      <c r="K154">
        <f t="shared" si="58"/>
        <v>20379.01822962669</v>
      </c>
      <c r="L154">
        <f t="shared" si="58"/>
        <v>21443.469704598814</v>
      </c>
      <c r="M154">
        <f t="shared" si="58"/>
        <v>19187.177236287254</v>
      </c>
      <c r="N154">
        <f t="shared" si="58"/>
        <v>18454.108873493427</v>
      </c>
      <c r="O154">
        <f t="shared" si="58"/>
        <v>17817.213962786438</v>
      </c>
      <c r="P154">
        <f t="shared" si="58"/>
        <v>18954.302162943528</v>
      </c>
      <c r="Q154">
        <f t="shared" si="58"/>
        <v>16542.623591514959</v>
      </c>
      <c r="R154">
        <f t="shared" si="58"/>
        <v>16542.623591514959</v>
      </c>
      <c r="S154">
        <f t="shared" si="58"/>
        <v>16542.623591514959</v>
      </c>
      <c r="T154">
        <f t="shared" si="58"/>
        <v>14856.998591514955</v>
      </c>
      <c r="U154">
        <f t="shared" si="58"/>
        <v>12854.998591514959</v>
      </c>
      <c r="V154">
        <f t="shared" si="58"/>
        <v>12854.998591514959</v>
      </c>
      <c r="W154">
        <f t="shared" si="58"/>
        <v>12854.998591514961</v>
      </c>
      <c r="X154">
        <f t="shared" si="58"/>
        <v>12854.998591514959</v>
      </c>
      <c r="Y154">
        <f t="shared" si="58"/>
        <v>12854.998591514959</v>
      </c>
      <c r="Z154">
        <f t="shared" si="58"/>
        <v>12854.998591514959</v>
      </c>
    </row>
    <row r="155" spans="2:28" x14ac:dyDescent="0.25">
      <c r="B155" t="s">
        <v>85</v>
      </c>
      <c r="C155">
        <f t="shared" ref="C155:Z155" si="59">C154*material_share*(EXP(C153)-1)</f>
        <v>0</v>
      </c>
      <c r="D155">
        <f t="shared" si="59"/>
        <v>0</v>
      </c>
      <c r="E155">
        <f t="shared" si="59"/>
        <v>0</v>
      </c>
      <c r="F155">
        <f t="shared" si="59"/>
        <v>0</v>
      </c>
      <c r="G155">
        <f t="shared" si="59"/>
        <v>0</v>
      </c>
      <c r="H155">
        <f t="shared" si="59"/>
        <v>0</v>
      </c>
      <c r="I155">
        <f t="shared" si="59"/>
        <v>0</v>
      </c>
      <c r="J155">
        <f t="shared" si="59"/>
        <v>0</v>
      </c>
      <c r="K155">
        <f t="shared" si="59"/>
        <v>0</v>
      </c>
      <c r="L155">
        <f t="shared" si="59"/>
        <v>0</v>
      </c>
      <c r="M155">
        <f t="shared" si="59"/>
        <v>0</v>
      </c>
      <c r="N155">
        <f t="shared" si="59"/>
        <v>0</v>
      </c>
      <c r="O155">
        <f t="shared" si="59"/>
        <v>0</v>
      </c>
      <c r="P155">
        <f t="shared" si="59"/>
        <v>0</v>
      </c>
      <c r="Q155">
        <f t="shared" si="59"/>
        <v>0</v>
      </c>
      <c r="R155">
        <f t="shared" si="59"/>
        <v>0</v>
      </c>
      <c r="S155">
        <f t="shared" si="59"/>
        <v>0</v>
      </c>
      <c r="T155">
        <f t="shared" si="59"/>
        <v>0</v>
      </c>
      <c r="U155">
        <f t="shared" si="59"/>
        <v>0</v>
      </c>
      <c r="V155">
        <f t="shared" si="59"/>
        <v>0</v>
      </c>
      <c r="W155">
        <f t="shared" si="59"/>
        <v>0</v>
      </c>
      <c r="X155">
        <f t="shared" si="59"/>
        <v>0</v>
      </c>
      <c r="Y155">
        <f t="shared" si="59"/>
        <v>0</v>
      </c>
      <c r="Z155">
        <f t="shared" si="59"/>
        <v>0</v>
      </c>
    </row>
    <row r="156" spans="2:28" x14ac:dyDescent="0.25">
      <c r="B156" t="s">
        <v>86</v>
      </c>
      <c r="C156">
        <f t="shared" ref="C156:Z156" si="60">C155*(1-C148)*pass_through</f>
        <v>0</v>
      </c>
      <c r="D156">
        <f t="shared" si="60"/>
        <v>0</v>
      </c>
      <c r="E156">
        <f t="shared" si="60"/>
        <v>0</v>
      </c>
      <c r="F156">
        <f t="shared" si="60"/>
        <v>0</v>
      </c>
      <c r="G156">
        <f t="shared" si="60"/>
        <v>0</v>
      </c>
      <c r="H156">
        <f t="shared" si="60"/>
        <v>0</v>
      </c>
      <c r="I156">
        <f t="shared" si="60"/>
        <v>0</v>
      </c>
      <c r="J156">
        <f t="shared" si="60"/>
        <v>0</v>
      </c>
      <c r="K156">
        <f t="shared" si="60"/>
        <v>0</v>
      </c>
      <c r="L156">
        <f t="shared" si="60"/>
        <v>0</v>
      </c>
      <c r="M156">
        <f t="shared" si="60"/>
        <v>0</v>
      </c>
      <c r="N156">
        <f t="shared" si="60"/>
        <v>0</v>
      </c>
      <c r="O156">
        <f t="shared" si="60"/>
        <v>0</v>
      </c>
      <c r="P156">
        <f t="shared" si="60"/>
        <v>0</v>
      </c>
      <c r="Q156">
        <f t="shared" si="60"/>
        <v>0</v>
      </c>
      <c r="R156">
        <f t="shared" si="60"/>
        <v>0</v>
      </c>
      <c r="S156">
        <f t="shared" si="60"/>
        <v>0</v>
      </c>
      <c r="T156">
        <f t="shared" si="60"/>
        <v>0</v>
      </c>
      <c r="U156">
        <f t="shared" si="60"/>
        <v>0</v>
      </c>
      <c r="V156">
        <f t="shared" si="60"/>
        <v>0</v>
      </c>
      <c r="W156">
        <f t="shared" si="60"/>
        <v>0</v>
      </c>
      <c r="X156">
        <f t="shared" si="60"/>
        <v>0</v>
      </c>
      <c r="Y156">
        <f t="shared" si="60"/>
        <v>0</v>
      </c>
      <c r="Z156">
        <f t="shared" si="60"/>
        <v>0</v>
      </c>
    </row>
    <row r="157" spans="2:28" x14ac:dyDescent="0.25">
      <c r="B157" t="s">
        <v>87</v>
      </c>
      <c r="C157">
        <f>$G$140*IF($G$140&gt;=0,diesel_p90,-diesel_p10)*MIN(1,(Drivers!C$3+1)/main_months)</f>
        <v>0</v>
      </c>
      <c r="D157">
        <f>$G$140*IF($G$140&gt;=0,diesel_p90,-diesel_p10)*MIN(1,(Drivers!D$3+1)/main_months)</f>
        <v>0</v>
      </c>
      <c r="E157">
        <f>$G$140*IF($G$140&gt;=0,diesel_p90,-diesel_p10)*MIN(1,(Drivers!E$3+1)/main_months)</f>
        <v>0</v>
      </c>
      <c r="F157">
        <f>$G$140*IF($G$140&gt;=0,diesel_p90,-diesel_p10)*MIN(1,(Drivers!F$3+1)/main_months)</f>
        <v>0</v>
      </c>
      <c r="G157">
        <f>$G$140*IF($G$140&gt;=0,diesel_p90,-diesel_p10)*MIN(1,(Drivers!G$3+1)/main_months)</f>
        <v>0</v>
      </c>
      <c r="H157">
        <f>$G$140*IF($G$140&gt;=0,diesel_p90,-diesel_p10)*MIN(1,(Drivers!H$3+1)/main_months)</f>
        <v>0</v>
      </c>
      <c r="I157">
        <f>$G$140*IF($G$140&gt;=0,diesel_p90,-diesel_p10)*MIN(1,(Drivers!I$3+1)/main_months)</f>
        <v>0</v>
      </c>
      <c r="J157">
        <f>$G$140*IF($G$140&gt;=0,diesel_p90,-diesel_p10)*MIN(1,(Drivers!J$3+1)/main_months)</f>
        <v>0</v>
      </c>
      <c r="K157">
        <f>$G$140*IF($G$140&gt;=0,diesel_p90,-diesel_p10)*MIN(1,(Drivers!K$3+1)/main_months)</f>
        <v>0</v>
      </c>
      <c r="L157">
        <f>$G$140*IF($G$140&gt;=0,diesel_p90,-diesel_p10)*MIN(1,(Drivers!L$3+1)/main_months)</f>
        <v>0</v>
      </c>
      <c r="M157">
        <f>$G$140*IF($G$140&gt;=0,diesel_p90,-diesel_p10)*MIN(1,(Drivers!M$3+1)/main_months)</f>
        <v>0</v>
      </c>
      <c r="N157">
        <f>$G$140*IF($G$140&gt;=0,diesel_p90,-diesel_p10)*MIN(1,(Drivers!N$3+1)/main_months)</f>
        <v>0</v>
      </c>
      <c r="O157">
        <f>$G$140*IF($G$140&gt;=0,diesel_p90,-diesel_p10)*MIN(1,(Drivers!O$3+1)/main_months)</f>
        <v>0</v>
      </c>
      <c r="P157">
        <f>$G$140*IF($G$140&gt;=0,diesel_p90,-diesel_p10)*MIN(1,(Drivers!P$3+1)/main_months)</f>
        <v>0</v>
      </c>
      <c r="Q157">
        <f>$G$140*IF($G$140&gt;=0,diesel_p90,-diesel_p10)*MIN(1,(Drivers!Q$3+1)/main_months)</f>
        <v>0</v>
      </c>
      <c r="R157">
        <f>$G$140*IF($G$140&gt;=0,diesel_p90,-diesel_p10)*MIN(1,(Drivers!R$3+1)/main_months)</f>
        <v>0</v>
      </c>
      <c r="S157">
        <f>$G$140*IF($G$140&gt;=0,diesel_p90,-diesel_p10)*MIN(1,(Drivers!S$3+1)/main_months)</f>
        <v>0</v>
      </c>
      <c r="T157">
        <f>$G$140*IF($G$140&gt;=0,diesel_p90,-diesel_p10)*MIN(1,(Drivers!T$3+1)/main_months)</f>
        <v>0</v>
      </c>
      <c r="U157">
        <f>$G$140*IF($G$140&gt;=0,diesel_p90,-diesel_p10)*MIN(1,(Drivers!U$3+1)/main_months)</f>
        <v>0</v>
      </c>
      <c r="V157">
        <f>$G$140*IF($G$140&gt;=0,diesel_p90,-diesel_p10)*MIN(1,(Drivers!V$3+1)/main_months)</f>
        <v>0</v>
      </c>
      <c r="W157">
        <f>$G$140*IF($G$140&gt;=0,diesel_p90,-diesel_p10)*MIN(1,(Drivers!W$3+1)/main_months)</f>
        <v>0</v>
      </c>
      <c r="X157">
        <f>$G$140*IF($G$140&gt;=0,diesel_p90,-diesel_p10)*MIN(1,(Drivers!X$3+1)/main_months)</f>
        <v>0</v>
      </c>
      <c r="Y157">
        <f>$G$140*IF($G$140&gt;=0,diesel_p90,-diesel_p10)*MIN(1,(Drivers!Y$3+1)/main_months)</f>
        <v>0</v>
      </c>
      <c r="Z157">
        <f>$G$140*IF($G$140&gt;=0,diesel_p90,-diesel_p10)*MIN(1,(Drivers!Z$3+1)/main_months)</f>
        <v>0</v>
      </c>
    </row>
    <row r="158" spans="2:28" x14ac:dyDescent="0.25">
      <c r="B158" t="s">
        <v>88</v>
      </c>
      <c r="C158">
        <f t="shared" ref="C158:Z158" si="61">C154*fuel_share*(EXP(C157)-1)</f>
        <v>0</v>
      </c>
      <c r="D158">
        <f t="shared" si="61"/>
        <v>0</v>
      </c>
      <c r="E158">
        <f t="shared" si="61"/>
        <v>0</v>
      </c>
      <c r="F158">
        <f t="shared" si="61"/>
        <v>0</v>
      </c>
      <c r="G158">
        <f t="shared" si="61"/>
        <v>0</v>
      </c>
      <c r="H158">
        <f t="shared" si="61"/>
        <v>0</v>
      </c>
      <c r="I158">
        <f t="shared" si="61"/>
        <v>0</v>
      </c>
      <c r="J158">
        <f t="shared" si="61"/>
        <v>0</v>
      </c>
      <c r="K158">
        <f t="shared" si="61"/>
        <v>0</v>
      </c>
      <c r="L158">
        <f t="shared" si="61"/>
        <v>0</v>
      </c>
      <c r="M158">
        <f t="shared" si="61"/>
        <v>0</v>
      </c>
      <c r="N158">
        <f t="shared" si="61"/>
        <v>0</v>
      </c>
      <c r="O158">
        <f t="shared" si="61"/>
        <v>0</v>
      </c>
      <c r="P158">
        <f t="shared" si="61"/>
        <v>0</v>
      </c>
      <c r="Q158">
        <f t="shared" si="61"/>
        <v>0</v>
      </c>
      <c r="R158">
        <f t="shared" si="61"/>
        <v>0</v>
      </c>
      <c r="S158">
        <f t="shared" si="61"/>
        <v>0</v>
      </c>
      <c r="T158">
        <f t="shared" si="61"/>
        <v>0</v>
      </c>
      <c r="U158">
        <f t="shared" si="61"/>
        <v>0</v>
      </c>
      <c r="V158">
        <f t="shared" si="61"/>
        <v>0</v>
      </c>
      <c r="W158">
        <f t="shared" si="61"/>
        <v>0</v>
      </c>
      <c r="X158">
        <f t="shared" si="61"/>
        <v>0</v>
      </c>
      <c r="Y158">
        <f t="shared" si="61"/>
        <v>0</v>
      </c>
      <c r="Z158">
        <f t="shared" si="61"/>
        <v>0</v>
      </c>
    </row>
    <row r="159" spans="2:28" x14ac:dyDescent="0.25">
      <c r="B159" t="s">
        <v>89</v>
      </c>
      <c r="C159">
        <f t="shared" ref="C159:Z159" si="62">gc_per_day*exposure*C142</f>
        <v>0</v>
      </c>
      <c r="D159">
        <f t="shared" si="62"/>
        <v>0</v>
      </c>
      <c r="E159">
        <f t="shared" si="62"/>
        <v>0</v>
      </c>
      <c r="F159">
        <f t="shared" si="62"/>
        <v>0</v>
      </c>
      <c r="G159">
        <f t="shared" si="62"/>
        <v>0</v>
      </c>
      <c r="H159">
        <f t="shared" si="62"/>
        <v>0</v>
      </c>
      <c r="I159">
        <f t="shared" si="62"/>
        <v>0</v>
      </c>
      <c r="J159">
        <f t="shared" si="62"/>
        <v>0</v>
      </c>
      <c r="K159">
        <f t="shared" si="62"/>
        <v>0</v>
      </c>
      <c r="L159">
        <f t="shared" si="62"/>
        <v>0</v>
      </c>
      <c r="M159">
        <f t="shared" si="62"/>
        <v>0</v>
      </c>
      <c r="N159">
        <f t="shared" si="62"/>
        <v>0</v>
      </c>
      <c r="O159">
        <f t="shared" si="62"/>
        <v>0</v>
      </c>
      <c r="P159">
        <f t="shared" si="62"/>
        <v>0</v>
      </c>
      <c r="Q159">
        <f t="shared" si="62"/>
        <v>0</v>
      </c>
      <c r="R159">
        <f t="shared" si="62"/>
        <v>0</v>
      </c>
      <c r="S159">
        <f t="shared" si="62"/>
        <v>0</v>
      </c>
      <c r="T159">
        <f t="shared" si="62"/>
        <v>0</v>
      </c>
      <c r="U159">
        <f t="shared" si="62"/>
        <v>0</v>
      </c>
      <c r="V159">
        <f t="shared" si="62"/>
        <v>0</v>
      </c>
      <c r="W159">
        <f t="shared" si="62"/>
        <v>0</v>
      </c>
      <c r="X159">
        <f t="shared" si="62"/>
        <v>0</v>
      </c>
      <c r="Y159">
        <f t="shared" si="62"/>
        <v>0</v>
      </c>
      <c r="Z159">
        <f t="shared" si="62"/>
        <v>0</v>
      </c>
    </row>
    <row r="160" spans="2:28" x14ac:dyDescent="0.25">
      <c r="B160" t="s">
        <v>90</v>
      </c>
      <c r="C160">
        <f t="shared" ref="C160:Z160" si="63">C151+C156</f>
        <v>15418.571428571429</v>
      </c>
      <c r="D160">
        <f t="shared" si="63"/>
        <v>17231.071428571428</v>
      </c>
      <c r="E160">
        <f t="shared" si="63"/>
        <v>20521.788305908656</v>
      </c>
      <c r="F160">
        <f t="shared" si="63"/>
        <v>23933.214924991044</v>
      </c>
      <c r="G160">
        <f t="shared" si="63"/>
        <v>24023.534596733309</v>
      </c>
      <c r="H160">
        <f t="shared" si="63"/>
        <v>25123.18812588615</v>
      </c>
      <c r="I160">
        <f t="shared" si="63"/>
        <v>24003.706026660275</v>
      </c>
      <c r="J160">
        <f t="shared" si="63"/>
        <v>22680.529587656874</v>
      </c>
      <c r="K160">
        <f t="shared" si="63"/>
        <v>22313.860735504648</v>
      </c>
      <c r="L160">
        <f t="shared" si="63"/>
        <v>23483.587631078412</v>
      </c>
      <c r="M160">
        <f t="shared" si="63"/>
        <v>21044.145358208567</v>
      </c>
      <c r="N160">
        <f t="shared" si="63"/>
        <v>20193.398683587755</v>
      </c>
      <c r="O160">
        <f t="shared" si="63"/>
        <v>19525.038891602053</v>
      </c>
      <c r="P160">
        <f t="shared" si="63"/>
        <v>20774.586364302151</v>
      </c>
      <c r="Q160">
        <f t="shared" si="63"/>
        <v>18138.872078587869</v>
      </c>
      <c r="R160">
        <f t="shared" si="63"/>
        <v>18138.872078587869</v>
      </c>
      <c r="S160">
        <f t="shared" si="63"/>
        <v>18138.872078587869</v>
      </c>
      <c r="T160">
        <f t="shared" si="63"/>
        <v>16326.372078587863</v>
      </c>
      <c r="U160">
        <f t="shared" si="63"/>
        <v>14126.372078587867</v>
      </c>
      <c r="V160">
        <f t="shared" si="63"/>
        <v>14126.372078587867</v>
      </c>
      <c r="W160">
        <f t="shared" si="63"/>
        <v>14126.372078587869</v>
      </c>
      <c r="X160">
        <f t="shared" si="63"/>
        <v>14126.372078587867</v>
      </c>
      <c r="Y160">
        <f t="shared" si="63"/>
        <v>14126.372078587867</v>
      </c>
      <c r="Z160">
        <f t="shared" si="63"/>
        <v>14126.372078587867</v>
      </c>
      <c r="AA160">
        <f>SUM(C160:N160)</f>
        <v>259970.59683335855</v>
      </c>
      <c r="AB160">
        <f>SUM(C160:Z160)</f>
        <v>455771.44287514157</v>
      </c>
    </row>
    <row r="161" spans="2:28" x14ac:dyDescent="0.25">
      <c r="B161" t="s">
        <v>91</v>
      </c>
      <c r="C161">
        <f t="shared" ref="C161:Z161" si="64">C151*C149+C156-C155-C158-C159</f>
        <v>1347.4589285714289</v>
      </c>
      <c r="D161">
        <f t="shared" si="64"/>
        <v>1474.3339285714289</v>
      </c>
      <c r="E161">
        <f t="shared" si="64"/>
        <v>1811.6095586428903</v>
      </c>
      <c r="F161">
        <f t="shared" si="64"/>
        <v>2118.6379543603052</v>
      </c>
      <c r="G161">
        <f t="shared" si="64"/>
        <v>2094.1417248171088</v>
      </c>
      <c r="H161">
        <f t="shared" si="64"/>
        <v>2193.1105424408643</v>
      </c>
      <c r="I161">
        <f t="shared" si="64"/>
        <v>2081.3571535105357</v>
      </c>
      <c r="J161">
        <f t="shared" si="64"/>
        <v>1937.8427025716576</v>
      </c>
      <c r="K161">
        <f t="shared" si="64"/>
        <v>1934.8425058779569</v>
      </c>
      <c r="L161">
        <f t="shared" si="64"/>
        <v>2040.1179264795956</v>
      </c>
      <c r="M161">
        <f t="shared" si="64"/>
        <v>1856.9681219213103</v>
      </c>
      <c r="N161">
        <f t="shared" si="64"/>
        <v>1739.2898100943266</v>
      </c>
      <c r="O161">
        <f t="shared" si="64"/>
        <v>1707.824928815613</v>
      </c>
      <c r="P161">
        <f t="shared" si="64"/>
        <v>1820.2842013586223</v>
      </c>
      <c r="Q161">
        <f t="shared" si="64"/>
        <v>1596.2484870729079</v>
      </c>
      <c r="R161">
        <f t="shared" si="64"/>
        <v>1596.2484870729079</v>
      </c>
      <c r="S161">
        <f t="shared" si="64"/>
        <v>1596.2484870729079</v>
      </c>
      <c r="T161">
        <f t="shared" si="64"/>
        <v>1469.3734870729077</v>
      </c>
      <c r="U161">
        <f t="shared" si="64"/>
        <v>1271.3734870729079</v>
      </c>
      <c r="V161">
        <f t="shared" si="64"/>
        <v>1271.3734870729079</v>
      </c>
      <c r="W161">
        <f t="shared" si="64"/>
        <v>1271.3734870729081</v>
      </c>
      <c r="X161">
        <f t="shared" si="64"/>
        <v>1271.3734870729079</v>
      </c>
      <c r="Y161">
        <f t="shared" si="64"/>
        <v>1271.3734870729079</v>
      </c>
      <c r="Z161">
        <f t="shared" si="64"/>
        <v>1271.3734870729079</v>
      </c>
      <c r="AA161">
        <f>SUM(C161:N161)</f>
        <v>22629.710857859405</v>
      </c>
      <c r="AB161">
        <f>SUM(C161:Z161)</f>
        <v>40044.179858762735</v>
      </c>
    </row>
    <row r="162" spans="2:28" x14ac:dyDescent="0.25">
      <c r="B162" t="s">
        <v>92</v>
      </c>
      <c r="C162" s="3">
        <f t="shared" ref="C162:Z162" si="65">IF(C160=0,0,C161/C160)</f>
        <v>8.7391943852497003E-2</v>
      </c>
      <c r="D162" s="3">
        <f t="shared" si="65"/>
        <v>8.5562522022094661E-2</v>
      </c>
      <c r="E162" s="3">
        <f t="shared" si="65"/>
        <v>8.8277372889636996E-2</v>
      </c>
      <c r="F162" s="3">
        <f t="shared" si="65"/>
        <v>8.8522915162058957E-2</v>
      </c>
      <c r="G162" s="3">
        <f t="shared" si="65"/>
        <v>8.7170425167238608E-2</v>
      </c>
      <c r="H162" s="3">
        <f t="shared" si="65"/>
        <v>8.7294276962450928E-2</v>
      </c>
      <c r="I162" s="3">
        <f t="shared" si="65"/>
        <v>8.6709825191111242E-2</v>
      </c>
      <c r="J162" s="3">
        <f t="shared" si="65"/>
        <v>8.5440804857848829E-2</v>
      </c>
      <c r="K162" s="3">
        <f t="shared" si="65"/>
        <v>8.6710342455410983E-2</v>
      </c>
      <c r="L162" s="3">
        <f t="shared" si="65"/>
        <v>8.6874201613883026E-2</v>
      </c>
      <c r="M162" s="3">
        <f t="shared" si="65"/>
        <v>8.8241555563907642E-2</v>
      </c>
      <c r="N162" s="3">
        <f t="shared" si="65"/>
        <v>8.6131603567453932E-2</v>
      </c>
      <c r="O162" s="3">
        <f t="shared" si="65"/>
        <v>8.7468452088470275E-2</v>
      </c>
      <c r="P162" s="3">
        <f t="shared" si="65"/>
        <v>8.762071934613791E-2</v>
      </c>
      <c r="Q162" s="3">
        <f t="shared" si="65"/>
        <v>8.8001529541476192E-2</v>
      </c>
      <c r="R162" s="3">
        <f t="shared" si="65"/>
        <v>8.8001529541476192E-2</v>
      </c>
      <c r="S162" s="3">
        <f t="shared" si="65"/>
        <v>8.8001529541476192E-2</v>
      </c>
      <c r="T162" s="3">
        <f t="shared" si="65"/>
        <v>0.09</v>
      </c>
      <c r="U162" s="3">
        <f t="shared" si="65"/>
        <v>0.09</v>
      </c>
      <c r="V162" s="3">
        <f t="shared" si="65"/>
        <v>0.09</v>
      </c>
      <c r="W162" s="3">
        <f t="shared" si="65"/>
        <v>0.09</v>
      </c>
      <c r="X162" s="3">
        <f t="shared" si="65"/>
        <v>0.09</v>
      </c>
      <c r="Y162" s="3">
        <f t="shared" si="65"/>
        <v>0.09</v>
      </c>
      <c r="Z162" s="3">
        <f t="shared" si="65"/>
        <v>0.09</v>
      </c>
      <c r="AA162" s="3">
        <f>AA161/AA160</f>
        <v>8.7047193542295384E-2</v>
      </c>
      <c r="AB162" s="3">
        <f>AB161/AB160</f>
        <v>8.7860221356020382E-2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/>
  </sheetViews>
  <sheetFormatPr defaultRowHeight="15" x14ac:dyDescent="0.25"/>
  <cols>
    <col min="1" max="1" width="34" customWidth="1"/>
    <col min="2" max="5" width="22" customWidth="1"/>
  </cols>
  <sheetData>
    <row r="1" spans="1:5" x14ac:dyDescent="0.25">
      <c r="A1" s="1" t="s">
        <v>98</v>
      </c>
    </row>
    <row r="2" spans="1:5" x14ac:dyDescent="0.25">
      <c r="A2" t="s">
        <v>99</v>
      </c>
    </row>
    <row r="3" spans="1: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</row>
    <row r="4" spans="1:5" x14ac:dyDescent="0.25">
      <c r="A4" t="s">
        <v>105</v>
      </c>
      <c r="B4" s="4">
        <f>'Monthly Forecast'!AA25</f>
        <v>259970.59683335855</v>
      </c>
      <c r="C4" s="4">
        <f>'Monthly Forecast'!AA26</f>
        <v>22629.710857859405</v>
      </c>
      <c r="D4" s="4">
        <f>'Monthly Forecast'!AB25</f>
        <v>455771.44287514157</v>
      </c>
      <c r="E4" s="4">
        <f>'Monthly Forecast'!AB26</f>
        <v>40044.179858762735</v>
      </c>
    </row>
    <row r="5" spans="1:5" x14ac:dyDescent="0.25">
      <c r="A5" t="s">
        <v>106</v>
      </c>
      <c r="B5" s="4">
        <f>'Monthly Forecast'!AA52-'Monthly Forecast'!AA25</f>
        <v>0</v>
      </c>
      <c r="C5" s="4">
        <f>'Monthly Forecast'!AA53-'Monthly Forecast'!AA26</f>
        <v>0</v>
      </c>
      <c r="D5" s="4">
        <f>'Monthly Forecast'!AB52-'Monthly Forecast'!AB25</f>
        <v>0</v>
      </c>
      <c r="E5" s="4">
        <f>'Monthly Forecast'!AB53-'Monthly Forecast'!AB26</f>
        <v>0</v>
      </c>
    </row>
    <row r="6" spans="1:5" x14ac:dyDescent="0.25">
      <c r="A6" t="s">
        <v>107</v>
      </c>
      <c r="B6" s="4">
        <f>'Monthly Forecast'!AA79-'Monthly Forecast'!AA52</f>
        <v>0</v>
      </c>
      <c r="C6" s="4">
        <f>'Monthly Forecast'!AA80-'Monthly Forecast'!AA53</f>
        <v>0</v>
      </c>
      <c r="D6" s="4">
        <f>'Monthly Forecast'!AB79-'Monthly Forecast'!AB52</f>
        <v>0</v>
      </c>
      <c r="E6" s="4">
        <f>'Monthly Forecast'!AB80-'Monthly Forecast'!AB53</f>
        <v>0</v>
      </c>
    </row>
    <row r="7" spans="1:5" x14ac:dyDescent="0.25">
      <c r="A7" t="s">
        <v>108</v>
      </c>
      <c r="B7" s="4">
        <f>'Monthly Forecast'!AA106-'Monthly Forecast'!AA79</f>
        <v>0</v>
      </c>
      <c r="C7" s="4">
        <f>'Monthly Forecast'!AA107-'Monthly Forecast'!AA80</f>
        <v>0</v>
      </c>
      <c r="D7" s="4">
        <f>'Monthly Forecast'!AB106-'Monthly Forecast'!AB79</f>
        <v>0</v>
      </c>
      <c r="E7" s="4">
        <f>'Monthly Forecast'!AB107-'Monthly Forecast'!AB80</f>
        <v>0</v>
      </c>
    </row>
    <row r="8" spans="1:5" x14ac:dyDescent="0.25">
      <c r="A8" t="s">
        <v>109</v>
      </c>
      <c r="B8" s="4">
        <f>'Monthly Forecast'!AA133-'Monthly Forecast'!AA106</f>
        <v>0</v>
      </c>
      <c r="C8" s="4">
        <f>'Monthly Forecast'!AA134-'Monthly Forecast'!AA107</f>
        <v>0</v>
      </c>
      <c r="D8" s="4">
        <f>'Monthly Forecast'!AB133-'Monthly Forecast'!AB106</f>
        <v>0</v>
      </c>
      <c r="E8" s="4">
        <f>'Monthly Forecast'!AB134-'Monthly Forecast'!AB107</f>
        <v>0</v>
      </c>
    </row>
    <row r="9" spans="1:5" x14ac:dyDescent="0.25">
      <c r="A9" t="s">
        <v>110</v>
      </c>
      <c r="B9" s="4">
        <f>'Monthly Forecast'!AA160-'Monthly Forecast'!AA133</f>
        <v>0</v>
      </c>
      <c r="C9" s="4">
        <f>'Monthly Forecast'!AA161-'Monthly Forecast'!AA134</f>
        <v>0</v>
      </c>
      <c r="D9" s="4">
        <f>'Monthly Forecast'!AB160-'Monthly Forecast'!AB133</f>
        <v>0</v>
      </c>
      <c r="E9" s="4">
        <f>'Monthly Forecast'!AB161-'Monthly Forecast'!AB134</f>
        <v>0</v>
      </c>
    </row>
    <row r="10" spans="1:5" x14ac:dyDescent="0.25">
      <c r="A10" s="1" t="s">
        <v>111</v>
      </c>
      <c r="B10" s="4">
        <f>SUM(B4:B9)</f>
        <v>259970.59683335855</v>
      </c>
      <c r="C10" s="4">
        <f>SUM(C4:C9)</f>
        <v>22629.710857859405</v>
      </c>
      <c r="D10" s="4">
        <f>SUM(D4:D9)</f>
        <v>455771.44287514157</v>
      </c>
      <c r="E10" s="4">
        <f>SUM(E4:E9)</f>
        <v>40044.179858762735</v>
      </c>
    </row>
    <row r="12" spans="1:5" x14ac:dyDescent="0.25">
      <c r="A12" t="s">
        <v>112</v>
      </c>
      <c r="B12" s="3">
        <f>C10/B10</f>
        <v>8.7047193542295384E-2</v>
      </c>
      <c r="D12" s="3">
        <f>E10/D10</f>
        <v>8.7860221356020382E-2</v>
      </c>
    </row>
    <row r="13" spans="1:5" x14ac:dyDescent="0.25">
      <c r="A13" t="s">
        <v>113</v>
      </c>
      <c r="B13">
        <f>'Monthly Forecast'!AA145</f>
        <v>169516.46494305439</v>
      </c>
      <c r="D13">
        <f>'Monthly Forecast'!AB145</f>
        <v>339032.92988610885</v>
      </c>
    </row>
    <row r="14" spans="1:5" x14ac:dyDescent="0.25">
      <c r="A14" t="s">
        <v>114</v>
      </c>
      <c r="B14">
        <f>'Monthly Forecast'!N152</f>
        <v>0</v>
      </c>
      <c r="D14">
        <f>'Monthly Forecast'!Z152</f>
        <v>0</v>
      </c>
    </row>
    <row r="15" spans="1:5" x14ac:dyDescent="0.25">
      <c r="A15" t="s">
        <v>115</v>
      </c>
      <c r="B15">
        <f>'Monthly Forecast'!AA160</f>
        <v>259970.59683335855</v>
      </c>
      <c r="D15">
        <f>'Monthly Forecast'!AB160</f>
        <v>455771.44287514157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24</vt:i4>
      </vt:variant>
    </vt:vector>
  </HeadingPairs>
  <TitlesOfParts>
    <vt:vector size="28" baseType="lpstr">
      <vt:lpstr>Inputs</vt:lpstr>
      <vt:lpstr>Drivers</vt:lpstr>
      <vt:lpstr>Monthly Forecast</vt:lpstr>
      <vt:lpstr>Bridge</vt:lpstr>
      <vt:lpstr>diesel_p10</vt:lpstr>
      <vt:lpstr>diesel_p90</vt:lpstr>
      <vt:lpstr>duration</vt:lpstr>
      <vt:lpstr>exposure</vt:lpstr>
      <vt:lpstr>fixed_share_new</vt:lpstr>
      <vt:lpstr>fuel_share</vt:lpstr>
      <vt:lpstr>funding_cut</vt:lpstr>
      <vt:lpstr>funding_months</vt:lpstr>
      <vt:lpstr>gc_per_day</vt:lpstr>
      <vt:lpstr>main_months</vt:lpstr>
      <vt:lpstr>material_share</vt:lpstr>
      <vt:lpstr>new_margin</vt:lpstr>
      <vt:lpstr>pass_through</vt:lpstr>
      <vt:lpstr>public_share</vt:lpstr>
      <vt:lpstr>rate_lag</vt:lpstr>
      <vt:lpstr>rate_sens</vt:lpstr>
      <vt:lpstr>rate_start</vt:lpstr>
      <vt:lpstr>set_diesel</vt:lpstr>
      <vt:lpstr>set_episode</vt:lpstr>
      <vt:lpstr>set_funding</vt:lpstr>
      <vt:lpstr>set_rate_bp</vt:lpstr>
      <vt:lpstr>set_tariff</vt:lpstr>
      <vt:lpstr>set_weather</vt:lpstr>
      <vt:lpstr>start_delay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Prairie Ridge Builders (fictional) model</dc:creator>
  <cp:lastModifiedBy>Prairie Ridge Builders (fictional) model</cp:lastModifiedBy>
  <dcterms:created xsi:type="dcterms:W3CDTF">2026-10-06T00:23:51Z</dcterms:created>
  <dcterms:modified xsi:type="dcterms:W3CDTF">2026-10-06T00:23:52Z</dcterms:modified>
</cp:coreProperties>
</file>